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Phụ lục I" sheetId="1" r:id="rId1"/>
    <sheet name="Phụ lục II" sheetId="2" r:id="rId2"/>
    <sheet name="Phụ lục III" sheetId="3" r:id="rId3"/>
  </sheets>
  <calcPr calcId="144525"/>
</workbook>
</file>

<file path=xl/calcChain.xml><?xml version="1.0" encoding="utf-8"?>
<calcChain xmlns="http://schemas.openxmlformats.org/spreadsheetml/2006/main">
  <c r="D223" i="3" l="1"/>
  <c r="F220" i="3"/>
  <c r="F216" i="3"/>
  <c r="F212" i="3"/>
  <c r="F209" i="3"/>
  <c r="F208" i="3"/>
  <c r="F207" i="3"/>
  <c r="F206" i="3"/>
  <c r="F203" i="3"/>
  <c r="F202" i="3"/>
  <c r="F201" i="3" s="1"/>
  <c r="F200" i="3" s="1"/>
  <c r="F199" i="3"/>
  <c r="F198" i="3"/>
  <c r="F197" i="3" s="1"/>
  <c r="F194" i="3"/>
  <c r="F193" i="3" s="1"/>
  <c r="F190" i="3"/>
  <c r="F187" i="3"/>
  <c r="F186" i="3"/>
  <c r="F183" i="3"/>
  <c r="F180" i="3"/>
  <c r="F179" i="3" s="1"/>
  <c r="F176" i="3"/>
  <c r="F173" i="3"/>
  <c r="F172" i="3"/>
  <c r="F171" i="3" s="1"/>
  <c r="F167" i="3"/>
  <c r="F164" i="3"/>
  <c r="F161" i="3"/>
  <c r="F158" i="3"/>
  <c r="F157" i="3"/>
  <c r="F156" i="3"/>
  <c r="F155" i="3"/>
  <c r="F154" i="3" s="1"/>
  <c r="F151" i="3"/>
  <c r="F150" i="3" s="1"/>
  <c r="F146" i="3"/>
  <c r="F143" i="3"/>
  <c r="F140" i="3"/>
  <c r="F139" i="3" s="1"/>
  <c r="F137" i="3"/>
  <c r="F136" i="3"/>
  <c r="F135" i="3" s="1"/>
  <c r="F132" i="3"/>
  <c r="F131" i="3" s="1"/>
  <c r="F127" i="3"/>
  <c r="F126" i="3"/>
  <c r="F125" i="3"/>
  <c r="F124" i="3" s="1"/>
  <c r="F119" i="3"/>
  <c r="F118" i="3" s="1"/>
  <c r="F117" i="3"/>
  <c r="F116" i="3"/>
  <c r="F115" i="3"/>
  <c r="F113" i="3" s="1"/>
  <c r="F108" i="3"/>
  <c r="F105" i="3"/>
  <c r="F101" i="3"/>
  <c r="F98" i="3"/>
  <c r="F97" i="3"/>
  <c r="F96" i="3"/>
  <c r="F95" i="3" s="1"/>
  <c r="F94" i="3" s="1"/>
  <c r="F90" i="3"/>
  <c r="F89" i="3"/>
  <c r="F88" i="3"/>
  <c r="F87" i="3"/>
  <c r="F86" i="3" s="1"/>
  <c r="F82" i="3"/>
  <c r="F80" i="3"/>
  <c r="F79" i="3"/>
  <c r="F78" i="3"/>
  <c r="F77" i="3"/>
  <c r="F76" i="3"/>
  <c r="F75" i="3" s="1"/>
  <c r="F71" i="3"/>
  <c r="F67" i="3"/>
  <c r="F64" i="3"/>
  <c r="F63" i="3"/>
  <c r="F58" i="3"/>
  <c r="F53" i="3"/>
  <c r="F52" i="3"/>
  <c r="F51" i="3"/>
  <c r="F50" i="3"/>
  <c r="F46" i="3" s="1"/>
  <c r="F47" i="3"/>
  <c r="F43" i="3"/>
  <c r="F40" i="3"/>
  <c r="F37" i="3"/>
  <c r="F34" i="3"/>
  <c r="F33" i="3" s="1"/>
  <c r="F29" i="3"/>
  <c r="F26" i="3"/>
  <c r="F22" i="3"/>
  <c r="F21" i="3" s="1"/>
  <c r="F20" i="3"/>
  <c r="F19" i="3"/>
  <c r="F18" i="3"/>
  <c r="F15" i="3"/>
  <c r="F11" i="3"/>
  <c r="F7" i="3"/>
  <c r="F6" i="3"/>
  <c r="F104" i="3" l="1"/>
  <c r="F138" i="3"/>
  <c r="F5" i="3"/>
  <c r="F70" i="3"/>
  <c r="F57" i="3" s="1"/>
  <c r="F81" i="3"/>
  <c r="F223" i="3" l="1"/>
  <c r="F284" i="2" l="1"/>
  <c r="F283" i="2"/>
  <c r="F282" i="2"/>
  <c r="F281" i="2"/>
  <c r="F280" i="2"/>
  <c r="F279" i="2"/>
  <c r="F278" i="2"/>
  <c r="F277" i="2"/>
  <c r="F276" i="2"/>
  <c r="F275" i="2"/>
  <c r="F274" i="2"/>
  <c r="F273" i="2"/>
  <c r="F272" i="2" s="1"/>
  <c r="F268" i="2"/>
  <c r="F263" i="2"/>
  <c r="F259" i="2"/>
  <c r="F258" i="2" s="1"/>
  <c r="F257" i="2"/>
  <c r="F256" i="2"/>
  <c r="F255" i="2"/>
  <c r="F254" i="2"/>
  <c r="F253" i="2"/>
  <c r="F252" i="2" s="1"/>
  <c r="F248" i="2"/>
  <c r="F247" i="2" s="1"/>
  <c r="F243" i="2"/>
  <c r="F239" i="2"/>
  <c r="F235" i="2"/>
  <c r="F232" i="2"/>
  <c r="F231" i="2"/>
  <c r="F230" i="2"/>
  <c r="F229" i="2"/>
  <c r="F226" i="2"/>
  <c r="F225" i="2"/>
  <c r="F224" i="2" s="1"/>
  <c r="F222" i="2"/>
  <c r="F221" i="2"/>
  <c r="F220" i="2" s="1"/>
  <c r="F216" i="2" s="1"/>
  <c r="F217" i="2"/>
  <c r="F213" i="2"/>
  <c r="F210" i="2"/>
  <c r="F209" i="2"/>
  <c r="F206" i="2"/>
  <c r="F203" i="2"/>
  <c r="F202" i="2" s="1"/>
  <c r="F199" i="2"/>
  <c r="F196" i="2"/>
  <c r="F195" i="2"/>
  <c r="F190" i="2"/>
  <c r="F187" i="2"/>
  <c r="F184" i="2"/>
  <c r="F181" i="2"/>
  <c r="F180" i="2"/>
  <c r="F179" i="2"/>
  <c r="F178" i="2"/>
  <c r="F177" i="2" s="1"/>
  <c r="F174" i="2"/>
  <c r="F169" i="2"/>
  <c r="F166" i="2"/>
  <c r="F163" i="2"/>
  <c r="F162" i="2" s="1"/>
  <c r="F158" i="2"/>
  <c r="F154" i="2"/>
  <c r="F153" i="2"/>
  <c r="F152" i="2"/>
  <c r="F151" i="2" s="1"/>
  <c r="F146" i="2"/>
  <c r="F144" i="2"/>
  <c r="F143" i="2"/>
  <c r="F142" i="2"/>
  <c r="F140" i="2" s="1"/>
  <c r="F135" i="2"/>
  <c r="F133" i="2"/>
  <c r="F132" i="2"/>
  <c r="F131" i="2"/>
  <c r="F130" i="2" s="1"/>
  <c r="F129" i="2"/>
  <c r="F128" i="2"/>
  <c r="F127" i="2"/>
  <c r="F125" i="2"/>
  <c r="F124" i="2"/>
  <c r="F123" i="2"/>
  <c r="F120" i="2"/>
  <c r="F117" i="2"/>
  <c r="F114" i="2"/>
  <c r="F110" i="2"/>
  <c r="F109" i="2" s="1"/>
  <c r="F104" i="2"/>
  <c r="F103" i="2"/>
  <c r="F102" i="2"/>
  <c r="F101" i="2"/>
  <c r="F97" i="2"/>
  <c r="F96" i="2"/>
  <c r="F95" i="2"/>
  <c r="F94" i="2"/>
  <c r="F93" i="2" s="1"/>
  <c r="F92" i="2"/>
  <c r="F91" i="2"/>
  <c r="F90" i="2"/>
  <c r="F86" i="2"/>
  <c r="F82" i="2"/>
  <c r="F79" i="2"/>
  <c r="F78" i="2" s="1"/>
  <c r="F73" i="2"/>
  <c r="F68" i="2"/>
  <c r="F67" i="2"/>
  <c r="F66" i="2"/>
  <c r="F65" i="2" s="1"/>
  <c r="F62" i="2"/>
  <c r="F58" i="2"/>
  <c r="F55" i="2"/>
  <c r="F52" i="2"/>
  <c r="F51" i="2" s="1"/>
  <c r="F50" i="2"/>
  <c r="F49" i="2"/>
  <c r="F48" i="2"/>
  <c r="F44" i="2" s="1"/>
  <c r="F45" i="2"/>
  <c r="F43" i="2"/>
  <c r="F42" i="2"/>
  <c r="F41" i="2" s="1"/>
  <c r="F40" i="2"/>
  <c r="F38" i="2" s="1"/>
  <c r="F39" i="2"/>
  <c r="F34" i="2"/>
  <c r="F29" i="2"/>
  <c r="F26" i="2"/>
  <c r="F21" i="2" s="1"/>
  <c r="F22" i="2"/>
  <c r="F20" i="2"/>
  <c r="F19" i="2"/>
  <c r="F18" i="2" s="1"/>
  <c r="F15" i="2"/>
  <c r="F11" i="2"/>
  <c r="F7" i="2"/>
  <c r="F223" i="2" l="1"/>
  <c r="F6" i="2"/>
  <c r="F33" i="2"/>
  <c r="F61" i="2"/>
  <c r="F85" i="2"/>
  <c r="F72" i="2" s="1"/>
  <c r="F126" i="2"/>
  <c r="F108" i="2" s="1"/>
  <c r="F145" i="2"/>
  <c r="F134" i="2" s="1"/>
  <c r="F173" i="2"/>
  <c r="F161" i="2" s="1"/>
  <c r="F194" i="2"/>
  <c r="F5" i="2" l="1"/>
  <c r="F285" i="2" s="1"/>
  <c r="F140" i="1" l="1"/>
  <c r="F226" i="1" l="1"/>
  <c r="F225" i="1"/>
  <c r="F224" i="1" s="1"/>
  <c r="F221" i="1"/>
  <c r="F220" i="1" l="1"/>
  <c r="F28" i="1"/>
  <c r="F25" i="1"/>
  <c r="F21" i="1"/>
  <c r="F20" i="1" l="1"/>
  <c r="F143" i="1"/>
  <c r="F129" i="1"/>
  <c r="F258" i="1" l="1"/>
  <c r="F238" i="1" l="1"/>
  <c r="F279" i="1"/>
  <c r="F278" i="1"/>
  <c r="F277" i="1"/>
  <c r="F276" i="1" s="1"/>
  <c r="F275" i="1"/>
  <c r="F274" i="1"/>
  <c r="F273" i="1"/>
  <c r="F272" i="1"/>
  <c r="F271" i="1"/>
  <c r="F270" i="1"/>
  <c r="F269" i="1"/>
  <c r="F268" i="1"/>
  <c r="F249" i="1"/>
  <c r="F248" i="1"/>
  <c r="F252" i="1"/>
  <c r="F251" i="1"/>
  <c r="F243" i="1"/>
  <c r="F250" i="1" l="1"/>
  <c r="F267" i="1"/>
  <c r="F247" i="1"/>
  <c r="F212" i="1" l="1"/>
  <c r="F181" i="1"/>
  <c r="F172" i="1"/>
  <c r="F173" i="1"/>
  <c r="F168" i="1"/>
  <c r="F160" i="1"/>
  <c r="F157" i="1"/>
  <c r="F68" i="1"/>
  <c r="F133" i="1"/>
  <c r="F156" i="1" l="1"/>
  <c r="F171" i="1"/>
  <c r="F167" i="1" s="1"/>
  <c r="F127" i="1"/>
  <c r="F123" i="1"/>
  <c r="F151" i="1" l="1"/>
  <c r="F33" i="1"/>
  <c r="F263" i="1"/>
  <c r="F254" i="1"/>
  <c r="F253" i="1" l="1"/>
  <c r="F234" i="1"/>
  <c r="F230" i="1"/>
  <c r="F227" i="1"/>
  <c r="F217" i="1"/>
  <c r="F216" i="1"/>
  <c r="F208" i="1"/>
  <c r="F205" i="1"/>
  <c r="F201" i="1"/>
  <c r="F198" i="1"/>
  <c r="F194" i="1"/>
  <c r="F191" i="1"/>
  <c r="F185" i="1"/>
  <c r="F178" i="1"/>
  <c r="F175" i="1"/>
  <c r="F163" i="1"/>
  <c r="F150" i="1"/>
  <c r="F149" i="1"/>
  <c r="F141" i="1"/>
  <c r="F219" i="1" l="1"/>
  <c r="F215" i="1"/>
  <c r="F211" i="1" s="1"/>
  <c r="F242" i="1"/>
  <c r="F139" i="1"/>
  <c r="F137" i="1" s="1"/>
  <c r="F148" i="1"/>
  <c r="F142" i="1" s="1"/>
  <c r="F174" i="1"/>
  <c r="F155" i="1" s="1"/>
  <c r="F190" i="1"/>
  <c r="F197" i="1"/>
  <c r="F204" i="1"/>
  <c r="F128" i="1"/>
  <c r="F126" i="1"/>
  <c r="F124" i="1"/>
  <c r="F120" i="1"/>
  <c r="F119" i="1"/>
  <c r="F115" i="1"/>
  <c r="F112" i="1"/>
  <c r="F109" i="1"/>
  <c r="F105" i="1"/>
  <c r="F99" i="1"/>
  <c r="F98" i="1"/>
  <c r="F97" i="1"/>
  <c r="F92" i="1"/>
  <c r="F90" i="1"/>
  <c r="F89" i="1"/>
  <c r="F87" i="1"/>
  <c r="F86" i="1"/>
  <c r="F81" i="1"/>
  <c r="F77" i="1"/>
  <c r="F74" i="1"/>
  <c r="F66" i="1"/>
  <c r="F65" i="1"/>
  <c r="F61" i="1"/>
  <c r="F57" i="1"/>
  <c r="F54" i="1"/>
  <c r="F51" i="1"/>
  <c r="F49" i="1"/>
  <c r="F48" i="1"/>
  <c r="F44" i="1"/>
  <c r="F42" i="1"/>
  <c r="F41" i="1"/>
  <c r="F39" i="1"/>
  <c r="F38" i="1"/>
  <c r="F19" i="1"/>
  <c r="F18" i="1"/>
  <c r="F14" i="1"/>
  <c r="F11" i="1"/>
  <c r="F7" i="1"/>
  <c r="F125" i="1" l="1"/>
  <c r="F218" i="1"/>
  <c r="F132" i="1"/>
  <c r="F50" i="1"/>
  <c r="F85" i="1"/>
  <c r="F88" i="1"/>
  <c r="F122" i="1"/>
  <c r="F17" i="1"/>
  <c r="F6" i="1" s="1"/>
  <c r="F73" i="1"/>
  <c r="F118" i="1"/>
  <c r="F104" i="1" s="1"/>
  <c r="F189" i="1"/>
  <c r="F64" i="1"/>
  <c r="F60" i="1" s="1"/>
  <c r="F47" i="1"/>
  <c r="F43" i="1" s="1"/>
  <c r="F40" i="1"/>
  <c r="F37" i="1"/>
  <c r="F96" i="1"/>
  <c r="F91" i="1" s="1"/>
  <c r="F103" i="1" l="1"/>
  <c r="F121" i="1"/>
  <c r="F80" i="1"/>
  <c r="F67" i="1" s="1"/>
  <c r="F32" i="1"/>
  <c r="F5" i="1" s="1"/>
  <c r="F280" i="1" l="1"/>
</calcChain>
</file>

<file path=xl/sharedStrings.xml><?xml version="1.0" encoding="utf-8"?>
<sst xmlns="http://schemas.openxmlformats.org/spreadsheetml/2006/main" count="1111" uniqueCount="471">
  <si>
    <t>STT</t>
  </si>
  <si>
    <t>Lĩnh vực/Tiêu chí/Tiêu chí thành phần</t>
  </si>
  <si>
    <t>CÔNG TÁC CHỈ ĐẠO ĐIỀU HÀNH CCHC</t>
  </si>
  <si>
    <t>16,5</t>
  </si>
  <si>
    <t>Kế hoạch cải cách hành chính năm</t>
  </si>
  <si>
    <t>3,5</t>
  </si>
  <si>
    <t>1.1.1</t>
  </si>
  <si>
    <t>Ban hành kế hoạch cải cách hành chính năm kịp thời</t>
  </si>
  <si>
    <t>Không ban hành kế hoạch: 0</t>
  </si>
  <si>
    <t>1.1.2</t>
  </si>
  <si>
    <t>Xác định đầy đủ các nhiệm vụ CCHC trên các lĩnh vực theo Kế hoạch công tác CCHC của Công an tỉnh và xác định rõ trách nhiệm triển khai của các đơn vị</t>
  </si>
  <si>
    <t>Xác định đầy đủ nhiệm vụ CCHC trên các lĩnh vực theo Kế hoạch công tác CCHC của Công an tỉnh và phân công cụ thể trách nhiệm triển khai thực hiện:1</t>
  </si>
  <si>
    <t>Không xác định đầy đủ nhiệm vụ và trách nhiệm triển khai:0</t>
  </si>
  <si>
    <t>1.1.3</t>
  </si>
  <si>
    <t>Có bố trí kinh phí đảm bảo cho việc triển khai kế hoạch CCHC năm của đơn vị</t>
  </si>
  <si>
    <t>Có bố trí kinh phí: 0,5</t>
  </si>
  <si>
    <t>Không bố trí kinh phí: 0</t>
  </si>
  <si>
    <t>1.1.4</t>
  </si>
  <si>
    <t xml:space="preserve">Mức độ hoàn thành các nhiệm vụ, sản phẩm đề ra trong kế hoạch </t>
  </si>
  <si>
    <t>Hoàn thành dưới 70% kế hoạch: 0</t>
  </si>
  <si>
    <t>Báo cáo cải cách hành chính</t>
  </si>
  <si>
    <t>1.2.1</t>
  </si>
  <si>
    <t>Số lượng báo cáo</t>
  </si>
  <si>
    <t>Đầy đủ các báo cáo: 1</t>
  </si>
  <si>
    <t>1.2.2</t>
  </si>
  <si>
    <t>Báo cáo đầy đủ nội dung theo quy định</t>
  </si>
  <si>
    <t>Đầy đủ nội dung: 1</t>
  </si>
  <si>
    <t>1.2.3</t>
  </si>
  <si>
    <t>Kiểm tra công tác cải cách hành chính</t>
  </si>
  <si>
    <t>1.3.1</t>
  </si>
  <si>
    <t>Kế hoạch kiểm tra CCHC đối với các đơn vị trực thuộc (Có kế hoạch kiểm tra riêng hoặc xác định trong kế hoạch CCHC năm)</t>
  </si>
  <si>
    <t>1.3.2</t>
  </si>
  <si>
    <t>Mức độ thực hiện kế hoạch kiểm tra</t>
  </si>
  <si>
    <t>1.3.3</t>
  </si>
  <si>
    <t>Xử lý các vấn đề phát hiện qua kiểm tra</t>
  </si>
  <si>
    <t>Dưới 70% vấn đề phát hiện qua kiểm tra được xử lý hoặc kiến nghị xử lý: 0</t>
  </si>
  <si>
    <t>Công tác tuyên truyền cải cách hành chính</t>
  </si>
  <si>
    <t>1.4.1</t>
  </si>
  <si>
    <t>Ban hành Kế hoạch tuyên truyền CCHC (hoặc xác định trong kế hoạch CCHC năm)</t>
  </si>
  <si>
    <t>Có kế hoạch: 1</t>
  </si>
  <si>
    <t>Không có kế hoạch: 0</t>
  </si>
  <si>
    <t>1.4.2</t>
  </si>
  <si>
    <t>Mức độ thực hiện kế hoạch tuyên truyền CCHC</t>
  </si>
  <si>
    <t>Thực hiện dưới 70% kế hoạch: 0</t>
  </si>
  <si>
    <t>Sự năng động trong chỉ đạo, điều hành CCHC</t>
  </si>
  <si>
    <t>1.5.1</t>
  </si>
  <si>
    <t>Gắn kết quả thực hiện CCHC với công tác thi đua, khen thưởng</t>
  </si>
  <si>
    <t>Có thực hiện: 1</t>
  </si>
  <si>
    <t>Không thực hiện: 0</t>
  </si>
  <si>
    <t>1.5.2</t>
  </si>
  <si>
    <t xml:space="preserve">Sáng kiến trong công tác </t>
  </si>
  <si>
    <t>Có sáng kiến: 1</t>
  </si>
  <si>
    <t>Không có sáng kiến: 0</t>
  </si>
  <si>
    <t>1.5.3</t>
  </si>
  <si>
    <t>Sự năng động trong chỉ đạo, điều hành (tổ chức hội nghị, cuộc thi…. về CCHC)</t>
  </si>
  <si>
    <t>Kết quả chỉ đạo, điều hành cải cách hành chính</t>
  </si>
  <si>
    <t>1.6.1</t>
  </si>
  <si>
    <t xml:space="preserve">Ban hành văn bản chỉ đạo, điều hành và đôn đốc thực hiện các nhiệm vụ CCHC của đơn vị </t>
  </si>
  <si>
    <t>1.6.2</t>
  </si>
  <si>
    <t>Tính kịp thời của các văn bản chỉ đạo, điều hành CCHC</t>
  </si>
  <si>
    <t>Dưới 70% văn bản được ban hành kịp thời: 0</t>
  </si>
  <si>
    <t>THAM MƯU XÂY DỰNG VÀ TỔ CHỨC THỰC HIỆN VĂN BẢN QPPL</t>
  </si>
  <si>
    <t>2.1.1</t>
  </si>
  <si>
    <t>Có tham mưu HĐND, UBND ban hành văn bản QPPL: 1</t>
  </si>
  <si>
    <t>Không tham mưu HĐND, UBND ban hành văn bản QPPL: 0</t>
  </si>
  <si>
    <t>2.1.2</t>
  </si>
  <si>
    <t>Tham gia góp ý các dự thảo văn bản QPPL: 1</t>
  </si>
  <si>
    <t>Không tham gia góp ý các dự thảo văn bản QPPL: 0</t>
  </si>
  <si>
    <t>Công tác rà soát, hệ thống hóa văn bản QPPL</t>
  </si>
  <si>
    <t>2.2.1</t>
  </si>
  <si>
    <t>Ban hành kế hoạch rà soát, hệ thống hóa VBQPPL (Kế hoạch riêng hoặc theo Chương trình công tác pháp chế và CCHC, TP Công an tỉnh)</t>
  </si>
  <si>
    <t>Có ban hành: 1</t>
  </si>
  <si>
    <t>Không ban hành: 0</t>
  </si>
  <si>
    <t>2.2.2</t>
  </si>
  <si>
    <t>Xử lý kết quả rà soát</t>
  </si>
  <si>
    <t>Thực hiện đúng quy định pháp luật: 1</t>
  </si>
  <si>
    <t>Thực hiện không đúng quy định pháp luật: 0</t>
  </si>
  <si>
    <t>Kiểm tra việc thực hiện VBQPPL tại đơn vị</t>
  </si>
  <si>
    <t>2.3.1</t>
  </si>
  <si>
    <t>Ban hành kế hoạch kiểm tra riêng hoặc xác định theo kế hoạch theo dõi, kiểm tra thi hành pháp luật Công an tỉnh</t>
  </si>
  <si>
    <t>Ban hành kịp thời: 1</t>
  </si>
  <si>
    <t>Ban hành không kịp thời: 0,5</t>
  </si>
  <si>
    <t>2.3.2</t>
  </si>
  <si>
    <t>Mức độ hoàn thành kế hoạch kiểm tra</t>
  </si>
  <si>
    <t>2.3.3</t>
  </si>
  <si>
    <t>Công tác tuyên truyền, phổ biến, giáo dục pháp luật thuộc phạm vi quản lý nhà nước của đơn vị</t>
  </si>
  <si>
    <t>2.4.1</t>
  </si>
  <si>
    <t>Ban hành kế hoạch tuyên truyền, phổ biến, giáo dục pháp luật (xác định theo yêu cầu của Kế hoạch tuyên truyền, phổ biến pháp luật Công an tỉnh)</t>
  </si>
  <si>
    <t>2.4.2</t>
  </si>
  <si>
    <t>Mức độ thực hiện kế hoạch</t>
  </si>
  <si>
    <t>2.4.3</t>
  </si>
  <si>
    <t>Các hình thức tuyên truyền, phổ biến, giáo dục pháp luật</t>
  </si>
  <si>
    <t>Từ 03 hình thức trở lên: 1</t>
  </si>
  <si>
    <t>Có từ 01 - 02 hình thức: 0,5</t>
  </si>
  <si>
    <t>Không hình thức nào: 0</t>
  </si>
  <si>
    <t>CẢI CÁCH THỦ TỤC HÀNH CHÍNH (TTHC)</t>
  </si>
  <si>
    <t>Rà soát đánh giá, cập nhật TTHC</t>
  </si>
  <si>
    <t>3.1.1</t>
  </si>
  <si>
    <t>Ban hành kế hoạch kiểm soát TTHC năm</t>
  </si>
  <si>
    <t>3.1.2</t>
  </si>
  <si>
    <t>Xử lý các vấn đề phát hiện qua rà soát</t>
  </si>
  <si>
    <t>Không kiến nghị: 0</t>
  </si>
  <si>
    <t>3.1.3</t>
  </si>
  <si>
    <t>Cập nhật, công bố TTHC theo quy định</t>
  </si>
  <si>
    <t>Cập nhật, công bố đầy đủ, kịp thời TTHC và các quy định có liên quan: 1</t>
  </si>
  <si>
    <t>Cập nhật, công bố không đầy đủ, hoặc không kịp thời TTHC và các quy định có liên quan: 0</t>
  </si>
  <si>
    <t>3.1.4</t>
  </si>
  <si>
    <t>Thực hiện việc tiếp nhận phản ánh, kiến nghị của cá nhân, tổ chức đối với TTHC thuộc thẩm quyền giải quyết của địa phương</t>
  </si>
  <si>
    <t>Thực hiện đầy đủ quy định của Bộ, Giám đốc Công an tỉnh: 1</t>
  </si>
  <si>
    <t>Thực hiện không đầy đủ quy định của Bộ, Giám đốc Công an tỉnh:: 0</t>
  </si>
  <si>
    <t>3.1.5</t>
  </si>
  <si>
    <t>Xử lý phản ánh, kiến nghị của cá nhân, tổ chức đối với TTHC thuộc thẩm quyền giải quyết</t>
  </si>
  <si>
    <t>Dưới 70% phản ánh, kiến nghị được xử lý: 0</t>
  </si>
  <si>
    <t xml:space="preserve">Công khai TTHC </t>
  </si>
  <si>
    <t>3.2.1</t>
  </si>
  <si>
    <t>Thực hiện công khai đầy đủ, đúng quy định TTHC tại bộ phận tiếp nhận và trả kết quả</t>
  </si>
  <si>
    <t>3.2.2</t>
  </si>
  <si>
    <t>Mức độ thuận tiện trong việc tiếp cận TTHC thuộc thẩm quyền giải quyết</t>
  </si>
  <si>
    <t>Dưới 50% ý kiến được hỏi rất hài lòng hoặc hài lòng: 0</t>
  </si>
  <si>
    <t>CẢI CÁCH TỔ CHỨC BỘ MÁY HÀNH CHÍNH</t>
  </si>
  <si>
    <t>8,5</t>
  </si>
  <si>
    <t>Kết quả thực hiện chức năng, nhiệm vụ</t>
  </si>
  <si>
    <t>4.2.1</t>
  </si>
  <si>
    <t>4.2.2</t>
  </si>
  <si>
    <t>Kết quả thực hiện chức năng, nhiệm vụ của các tổ, đội trực thuộc</t>
  </si>
  <si>
    <t>1,5</t>
  </si>
  <si>
    <t xml:space="preserve"> Kiểm tra tình hình tổ chức và hoạt động của đơn vị</t>
  </si>
  <si>
    <t>4.3.1</t>
  </si>
  <si>
    <t>Không thực hiện kiểm tra: 0</t>
  </si>
  <si>
    <t>4.3.2</t>
  </si>
  <si>
    <t>Dưới 70% vấn đề phát hiện qua kiểm tra được xử lý hoặc kiến nghị, đề xuất xử lý: 0</t>
  </si>
  <si>
    <t>Kết quả thực hiện quy chế làm việc</t>
  </si>
  <si>
    <t>Có quy chế làm việc được sửa đổi, bổ sung kịp thời và thực hiện nghiêm túc: 2</t>
  </si>
  <si>
    <t>Có quy chế làm việc nhưng không được sửa đổi, bổ sung kịp thời hoặc thực hiện chưa nghiêm túc: 1</t>
  </si>
  <si>
    <t>Không có quy chế làm việc: 0</t>
  </si>
  <si>
    <t>XÂY DỰNG VÀ NÂNG CAO CHẤT LƯỢNG ĐỘI NGŨ CBCS CAND</t>
  </si>
  <si>
    <t>Thực hiện chủ trương tinh giản biên chế cán bộ, chiến sĩ CAND</t>
  </si>
  <si>
    <t>Không kiến nghị, đề xuất tinh giản biên chế cán bộ thuộc diện: 0</t>
  </si>
  <si>
    <t>Tỷ lệ quân số đơn vị được bố trí đúng chuyên môn đào tạo</t>
  </si>
  <si>
    <t>Trên 80% số đơn vị thực hiện đúng: 1</t>
  </si>
  <si>
    <t>Từ 50% - dưới 80% số đơn vị thực hiện đúng: 0,5</t>
  </si>
  <si>
    <t>Dưới 50% đơn vị thực hiện đúng: 0</t>
  </si>
  <si>
    <t xml:space="preserve">Công tác đào tạo, bồi dưỡng cán bộ, chiến sĩ hàng năm </t>
  </si>
  <si>
    <t>Đổi mới công tác quản lý cán bộ, chiến sĩ CAND</t>
  </si>
  <si>
    <t>5.4.1</t>
  </si>
  <si>
    <t>Đánh giá CBCS trên cơ sở kết quả thực hiện nhiệm vụ được giao</t>
  </si>
  <si>
    <t>5.4.2</t>
  </si>
  <si>
    <t>Thực hiện khen thưởng kịp thời đối với tập thể, cá nhân có thành tích trong công tác</t>
  </si>
  <si>
    <t>5.4.3</t>
  </si>
  <si>
    <t>Chủ động phát hiện, xử lý nghiêm cán bộ, chiến sĩ sai phạm</t>
  </si>
  <si>
    <t>Đơn vị không có cán bộ sai phạm phải xử lý kỷ luật hoặc chủ động kiến nghị, đề xuất xử lý kỷ luật cán bộ sai phạm: 1</t>
  </si>
  <si>
    <t>Không báo cáo, kiến nghị, đề xuất xử lý kỷ luật cán bộ sai phạm: 0</t>
  </si>
  <si>
    <t>Kết quả thực hiện chức trách, nhiệm vụ của cán bộ, chiến sĩ CAND</t>
  </si>
  <si>
    <t>Từ 80% trở lên cán bộ, chiến sĩ được đánh giá, phân loại hoàn thành xuất sắc nhiệm vụ và hoàn thành tốt nhiệm vụ của năm trước liền kề năm đánh giá: 2</t>
  </si>
  <si>
    <t>Từ 60% - dưới 80% cán bộ, chiến sĩ được đánh giá, phân loại hoàn thành xuất sắc nhiệm vụ và hoàn thành tốt nhiệm vụ của năm trước liền kề năm đánh giá: 1</t>
  </si>
  <si>
    <t>Dưới 60% cán bộ, chiến sĩ được đánh giá, phân loại hoàn thành xuất sắc nhiệm vụ và hoàn thành tốt nhiệm vụ của năm trước liền kề năm đánh giá</t>
  </si>
  <si>
    <t>CẢI CÁCH TÀI CHÍNH CÔNG</t>
  </si>
  <si>
    <t>Xây dựng, công khai dự toán kinh phí và quyết toán tài chính theo quy định</t>
  </si>
  <si>
    <t>6.1.1</t>
  </si>
  <si>
    <t>Xây dựng, công khai dự toán</t>
  </si>
  <si>
    <t>6.1.2</t>
  </si>
  <si>
    <t>Thực hiện quyết toán đúng quy định</t>
  </si>
  <si>
    <t>Quyết toán 100% các hạng mục chi: 1</t>
  </si>
  <si>
    <t>Còn để tồn năm sau: 0</t>
  </si>
  <si>
    <t>Thực hiện quy chế chi tiêu nội bộ của đơn vị</t>
  </si>
  <si>
    <t>6.2.1</t>
  </si>
  <si>
    <t>Ban hành văn bản quy định quản lý tài chính, tài sản và chi tiêu nội bộ đơn vị</t>
  </si>
  <si>
    <t>6.2.2</t>
  </si>
  <si>
    <t>Kết quả thực hiện văn bản quy định quản lý tài chính, tài sản và chi tiêu nội bộ đơn vị</t>
  </si>
  <si>
    <t>Thực hiện nghiêm túc quy định quản lý tài chính, tài sản và chi tiêu nội bộ đơn vị: 1</t>
  </si>
  <si>
    <t>Có vi phạm quy định quản lý tài chính, tài sản và chi tiêu nội bộ đơn vị: 0</t>
  </si>
  <si>
    <t xml:space="preserve"> Thực hiện quy chế dân chủ về tài chính trong đơn vị</t>
  </si>
  <si>
    <t>6.3.1</t>
  </si>
  <si>
    <t>Ban hành văn bản thực hiện quy chế dân chủ về tài chính trong đơn vị</t>
  </si>
  <si>
    <t>6.3.2</t>
  </si>
  <si>
    <t>Kết quả thực hiện văn bản thực hiện quy chế dân chủ về tài chính trong đơn vị</t>
  </si>
  <si>
    <t>Thực hiện kiểm tra công tác quản lý, sử dụng tài chính, tài sản tại các đơn vị trực thuộc</t>
  </si>
  <si>
    <t>6.4.1</t>
  </si>
  <si>
    <t>6.4.2</t>
  </si>
  <si>
    <t>HIỆN ĐẠI HÓA NỀN HÀNH CHÍNH NHÀ NƯỚC</t>
  </si>
  <si>
    <t>Ứng dụng công nghệ thông tin</t>
  </si>
  <si>
    <t>7.1.1</t>
  </si>
  <si>
    <t>Có ban hành: 0,5</t>
  </si>
  <si>
    <t>7.1.2</t>
  </si>
  <si>
    <t>Đơn vị trực thuộc triển khai sử dụng phần mềm quản lý văn bản và điều hành công việc</t>
  </si>
  <si>
    <t>Có triển khai sử dụng: 1</t>
  </si>
  <si>
    <t>Đã triển khai nhưng không sử dụng: 0</t>
  </si>
  <si>
    <t>7.1.3</t>
  </si>
  <si>
    <t>Tỷ lệ văn bản trao đổi dưới dạng điện tử (với cấp trên hoặc giữa các đơn vị trực thuộc)</t>
  </si>
  <si>
    <t>Đạt trên 80%: 1</t>
  </si>
  <si>
    <t>Đạt từ 50% - 80%: 0,5</t>
  </si>
  <si>
    <t>Đạt dưới 50%: 0</t>
  </si>
  <si>
    <t>7.1.4</t>
  </si>
  <si>
    <t>Mức độ sử dụng thư điện tử nội bộ trao đổi công việc</t>
  </si>
  <si>
    <t>Sử dụng thường xuyên: 1</t>
  </si>
  <si>
    <t>Thỉnh thoảng: 0,5</t>
  </si>
  <si>
    <t>Không sử dụng: 0</t>
  </si>
  <si>
    <t>Cung cấp dịch vụ công trực tuyến</t>
  </si>
  <si>
    <t>Có từ 01 dịch vụ công trở lên thuộc thẩm quyền giải quyết được cung cấp trực tuyến mức độ 3, 4: 1</t>
  </si>
  <si>
    <t>Có từ 50% dịch vụ công trở lên thuộc thẩm quyền giải quyết được cung cấp trực tuyến mức độ 1, 2: 1</t>
  </si>
  <si>
    <t>Dưới 50% dịch vụ công thuộc thẩm quyền giải quyết được cung cấp trực tuyến mức độ 1, 2: 0</t>
  </si>
  <si>
    <t>Thực hiện tiếp nhận hồ sơ, trả kết quả giải quyết qua dịch vụ bưu chính công ích</t>
  </si>
  <si>
    <t>7.3.1</t>
  </si>
  <si>
    <t>Tỷ lệ TTHC đã triển khai có phát sinh hồ sơ tiếp nhận/trả kết quả giải quyết qua dịch vụ bưu chính công ích</t>
  </si>
  <si>
    <t>Từ 70% số TTHC trở lên có phát sinh hồ sơ: 1</t>
  </si>
  <si>
    <t>Từ 50% - dưới 70% số TTHC có phát sinh hồ sơ: 0,5</t>
  </si>
  <si>
    <t>Dưới 50% số TTHC có phát sinh hồ sơ: 0</t>
  </si>
  <si>
    <t>7.3.2</t>
  </si>
  <si>
    <t>Tỷ lệ hồ sơ TTHC được tiếp nhận qua dịch vụ bưu chính công ích</t>
  </si>
  <si>
    <t>7.3.3</t>
  </si>
  <si>
    <t>Tỷ lệ kết quả giải quyết TTHC được trả qua dịch vụ bưu chính công ích</t>
  </si>
  <si>
    <t>Từ 15% số hồ sơ TTHC trở lên: 1</t>
  </si>
  <si>
    <t>THỰC HIỆN CƠ CHẾ MỘT CỬA, MỘT CỬA LIÊN THÔNG</t>
  </si>
  <si>
    <t>Triển khai thực hiện việc tiếp nhận, giải quyết thủ tục hành chính theo cơ chế một cửa, một cửa liên thông</t>
  </si>
  <si>
    <t>Triển khai đúng yêu cầu: 1</t>
  </si>
  <si>
    <t>Có triển khai chưa đúng yêu cầu: 0,5</t>
  </si>
  <si>
    <t>Chưa triển khai: 0</t>
  </si>
  <si>
    <t>Số lượng TTHC thực hiện tiếp nhận, giải quyết phù hợp cơ chế một cửa, một cửa liên thông</t>
  </si>
  <si>
    <t>Dưới 50% số TTHC thuộc thẩm quyền giải quyết: 0</t>
  </si>
  <si>
    <t>Điều kiện cơ sở vật chất, trang thiết bị và mức độ hiện đại hóa của bộ phận tiếp nhận và trả kết quả</t>
  </si>
  <si>
    <t>Chất lượng phục vụ tại Bộ phận tiếp nhận và trả kết quả</t>
  </si>
  <si>
    <t>Thái độ phục vụ của cán bộ thực hiện tiếp nhận và trả kết quả đáp ứng yêu cầu: 1</t>
  </si>
  <si>
    <t>Thời gian giải quyết TTHC tại bộ phận tiếp nhận và trả kết quả</t>
  </si>
  <si>
    <t>TỔNG ĐIỂM</t>
  </si>
  <si>
    <t>Tên đơn vị:</t>
  </si>
  <si>
    <t>Tỷ lệ (%)</t>
  </si>
  <si>
    <t>Tài liệu kiểm chứng</t>
  </si>
  <si>
    <t>Điểm tối đa</t>
  </si>
  <si>
    <t>Điểm tự chấm</t>
  </si>
  <si>
    <t>Điểm thẩm định</t>
  </si>
  <si>
    <t>Điểm đạt được</t>
  </si>
  <si>
    <r>
      <t xml:space="preserve">Ghi chú: </t>
    </r>
    <r>
      <rPr>
        <sz val="14"/>
        <rFont val="Times New Roman"/>
        <family val="1"/>
      </rPr>
      <t>Các đơn vị điền số điểm hoặc giá trị tương ứng với tỷ lệ phần trăm vào ô màu xanh tương ứng với từng tiêu chí.</t>
    </r>
  </si>
  <si>
    <r>
      <t>Tham mưu xây dựng văn bản QPPL</t>
    </r>
    <r>
      <rPr>
        <sz val="14"/>
        <rFont val="Times New Roman"/>
        <family val="1"/>
      </rPr>
      <t xml:space="preserve"> </t>
    </r>
  </si>
  <si>
    <t>Thực hiện nghiêm túc văn bản thực hiện quy chế dân chủ về tài chính trong đơn vị: 1</t>
  </si>
  <si>
    <t>Có vi phạm trong thực hiện văn bản thực hiện quy chế dân chủ về tài chính trong đơn vị: 0</t>
  </si>
  <si>
    <t>Thực hiện về cơ cấu số lượng lãnh đạo tại các đơn vị trực thuộc</t>
  </si>
  <si>
    <t>Thực hiện đúng quy định về cơ cấu số lượng chỉ huy cấp đội và tương đương: 0,5</t>
  </si>
  <si>
    <t>Không thực hiện đúng quy định về cơ cấu lãnh đạo, chỉ huy các cấp: 0</t>
  </si>
  <si>
    <t>Thực hiện đúng quy định về cơ cấu số lượng lãnh đạo cấp huyện và tương đương: 0,5</t>
  </si>
  <si>
    <r>
      <rPr>
        <b/>
        <i/>
        <sz val="14"/>
        <rFont val="Times New Roman"/>
        <family val="1"/>
      </rPr>
      <t>Đơn vị được tặng danh hiệu thi đua của năm trước liền kề năm đánh giá</t>
    </r>
    <r>
      <rPr>
        <sz val="14"/>
        <rFont val="Times New Roman"/>
        <family val="1"/>
      </rPr>
      <t xml:space="preserve">
</t>
    </r>
    <r>
      <rPr>
        <i/>
        <sz val="14"/>
        <rFont val="Times New Roman"/>
        <family val="1"/>
      </rPr>
      <t>(Cờ Chính phủ: 2 điểm; Cờ BCA: 1,75 điểm; Đơn vị Quyết thắng: 1,5 điểm; Đơn vị tiên tiến: 1 điểm; không có danh hiệu thi đua: 0 điểm)</t>
    </r>
  </si>
  <si>
    <t>5.1.1</t>
  </si>
  <si>
    <t>Ban hành kế hoạch thực hiện</t>
  </si>
  <si>
    <t>5.1.2</t>
  </si>
  <si>
    <t>Kết quả thực hiện kế hoạch</t>
  </si>
  <si>
    <t>Có ban hành kế hoạch thực hiện: 0.5</t>
  </si>
  <si>
    <t>5.3.1</t>
  </si>
  <si>
    <t>Ban hành kế hoạch đào tạo, bồi dưỡng (hoặc là nội dung được xác định trong chương trình công tác năm)</t>
  </si>
  <si>
    <t>Có ban hành: 0.5</t>
  </si>
  <si>
    <t>5.3.2</t>
  </si>
  <si>
    <t>Đơn vị có tập thể, cán nhân vi phạm Điều lệnh CAND: 0.5</t>
  </si>
  <si>
    <t>Ban hành kế hoạch và tổ chức thực hiện kiểm tra công tác quản lý, sử dụng tài chính, tài sản</t>
  </si>
  <si>
    <t>7.1.1.1</t>
  </si>
  <si>
    <t>7.1.1.2</t>
  </si>
  <si>
    <t>Từ 10% số hồ sơ TTHC trở lên: 1</t>
  </si>
  <si>
    <t>Đạt từ 90% - 100% tồng số TTHC thuộc thẩm quyền giải quyết: 2</t>
  </si>
  <si>
    <t>Đạt từ 70% - dưới 90% tồng số TTHC thuộc thẩm quyền giải quyết: 1</t>
  </si>
  <si>
    <t>Đạt từ 50% - dưới 70% tồng số TTHC thuộc thẩm quyền giải quyết: 0.5</t>
  </si>
  <si>
    <t>Có 70% trở lên đơn vị trực tiếp giải quyết TTHC thực hiện phát tích kê xếp hàng gọi số theo bảng điện tử hoặc tiếp nhận nhập hồ sơ theo dõi bằng máy tính và in phiếu hẹn: 1</t>
  </si>
  <si>
    <t>Có 50% - dưới 70% đơn vị trực tiếp giải quyết TTHC thực hiện phát tích kê xếp hàng gọi số theo bảng điện tử hoặc tiếp nhận nhập hồ sơ theo dõi bằng máy tính và in phiếu hẹn: 0.5</t>
  </si>
  <si>
    <t>Dưới 50% đơn vị trực tiếp giải quyết TTHC thực hiện phát tích kê xếp hàng gọi số theo bảng điện tử hoặc tiếp nhận nhập hồ sơ theo dõi bằng máy tính và in phiếu hẹn: 0</t>
  </si>
  <si>
    <t>8.4.1</t>
  </si>
  <si>
    <t>100% ý kiến được hỏi rất hài lòng hoặc hài lòng về thái độ phục vụ: 1</t>
  </si>
  <si>
    <t>Dưới 60% ý kiến được hỏi rất hài lòng hoặc hài lòng về thái độ phục vụ: 0</t>
  </si>
  <si>
    <t>8.4.2</t>
  </si>
  <si>
    <t>100% ý kiến được hỏi rất hài lòng hoặc hài lòng về TTHC được giải quyết đúng hạn: 1</t>
  </si>
  <si>
    <t>Dưới 60% ý kiến được hỏi rất hài lòng hoặc hài lòng về TTHC được giải quyết đúng hẹn: 0</t>
  </si>
  <si>
    <t>8.4.3</t>
  </si>
  <si>
    <t>Chất lượng giải quyết TTHC tại bộ phận tiếp nhận và trả kết quả</t>
  </si>
  <si>
    <t>100% ý kiến được hỏi rất hài lòng hoặc hài lòng về kết quả giải quyết TTHC đúng quy định: 1</t>
  </si>
  <si>
    <t>Dưới 60% ý kiến được hỏi rất hài lòng hoặc hài lòng kết quả giải quyết TTHC đúng quy định: 0</t>
  </si>
  <si>
    <t>Đơn vị không có cán bộ thuộc diện tinh giản biên chế hoặc kiến nghị, đề xuất tinh giản biên chế cán bộ thuộc diện đúng quy định: 0.5</t>
  </si>
  <si>
    <t xml:space="preserve">Hoàn thành từ 70% - 100% kế hoạch thì điểm đánh giá được tính theo công thức:  
</t>
  </si>
  <si>
    <t xml:space="preserve">Từ 70% - 100% vấn đề phát hiện qua kiểm tra được xử lý hoặc kiến nghị xử lý thì điểm đánh giá được tính theo công thức:  
</t>
  </si>
  <si>
    <t xml:space="preserve">Thực hiện từ 70% - 100% kế hoạch thì điểm đánh giá được tính theo công thức:  
</t>
  </si>
  <si>
    <t xml:space="preserve">Từ 70% - 100% văn bản được ban hành kịp thời theo chỉ đạo của Giám đốc Công an tỉnh, UBND cấp tỉnh, huyện thì điểm đánh giá được tính theo công thức:  
</t>
  </si>
  <si>
    <t xml:space="preserve">Từ 70% - 100% vấn đề phát hiện qua kiểm tra được xử lý hoặc kiến nghị, đề xuất xử lý thì điểm đánh giá tính theo công thức:  
</t>
  </si>
  <si>
    <t xml:space="preserve">Từ 70% - 100% phản ánh, kiến nghị được xử lý thì điểm đánh giá được tính theo công thức:  
</t>
  </si>
  <si>
    <t xml:space="preserve">Từ 70% - 100% ý kiến được hỏi rất hài lòng hoặc hài lòng thì điểm đánh giá được tính theo công thức:  
</t>
  </si>
  <si>
    <t xml:space="preserve">Từ 50% - dưới 70% ý kiến được hỏi rất hài lòng hoặc hài lòng thì điểm đánh giá được tính theo công thức:  
</t>
  </si>
  <si>
    <t xml:space="preserve">Từ 70% - 100% vấn đề phát hiện qua kiểm tra được xử lý hoặc kiến nghị xử lý thì điểm đánh giá được tính theo công thức: 
</t>
  </si>
  <si>
    <t xml:space="preserve">Dưới 10% số hồ sơ TTHC thì điểm đánh giá được tính theo công thức: 
</t>
  </si>
  <si>
    <t xml:space="preserve">Dưới 15% số hồ sơ TTHC thì điểm đánh giá được tính theo công thức: 
</t>
  </si>
  <si>
    <t xml:space="preserve">Từ 60% - dưới 100% ý kiến được hỏi rất hài lòng hoặc hài lòng về thái độ phục vụ thì điểm số đạt được tính theo công thức: 
</t>
  </si>
  <si>
    <t xml:space="preserve">Từ 60% - dưới 100% ý kiến được hỏi rất hài lòng hoặc hài lòng được giải quyết đúng hạn thì điểm số đạt được tính theo công thức: 
</t>
  </si>
  <si>
    <t xml:space="preserve">Từ 60% - dưới 100% ý kiến được hỏi rất hài lòng hoặc hài lòng kết quả giải quyết TTHC đúng quy định thì điểm số đạt được tính theo công thức: 
</t>
  </si>
  <si>
    <t xml:space="preserve">Từ 70% - 100% ý kiến được hỏi rất hài lòng hoặc hài lòng về TTHC được công khai đầy đủ thì điểm đánh giá được tính theo công thức:  
</t>
  </si>
  <si>
    <t>Dưới 70% ý kiến được hỏi rất hài lòng hoặc hài lòng với việc công khai, niêm yết TTHC: 0</t>
  </si>
  <si>
    <t>Ban hành kịp thời (không quá 01 tháng kể từ ngày Công an tỉnh ban hành kế hoạch): 1</t>
  </si>
  <si>
    <t>Ban hành không kịp thời (quá 01 tháng kể từ ngày Công an tỉnh ban hành kế hoạch): 0,5</t>
  </si>
  <si>
    <t>Báo cáo đạt 3/4 số lượng trở lên: 0,5</t>
  </si>
  <si>
    <t>Báo cáo đạt dưới  3/4 số lượng: 0</t>
  </si>
  <si>
    <t>Từ 3/4 số lượng báo cáo trở lên gửi đúng thời gian quy định: 0,5</t>
  </si>
  <si>
    <t>Dưới 3/4 số lượng báo cáo gửi đúng thời gian quy định: 0</t>
  </si>
  <si>
    <t>Có kế hoạch kiểm tra trên 20% số đơn vị trực thuộc: 1</t>
  </si>
  <si>
    <t>Có kế hoạch kiểm tra từ 10-20% số đơn vị: 0,5</t>
  </si>
  <si>
    <t>Có kế hoạch kiểm tra dưới 10% số đơn vị hoặc không có kế hoạch kiểm tra: 0</t>
  </si>
  <si>
    <t>5,5</t>
  </si>
  <si>
    <t>Kiến nghị sửa đổi, bổ sung, thay thế hoặc bải bỏ, hủy bỏ TTHC và các quy định liên quan, đảm bảo chỉ tiêu theo yêu cầu của Giám đốc Công an tỉnh, UBND tỉnh, huyện: 1,5</t>
  </si>
  <si>
    <t>Thực hiện cắt giảm thời gian giải quyết TTHC</t>
  </si>
  <si>
    <t>0,5</t>
  </si>
  <si>
    <t>Đơn vị có tham mưu cắt giảm thời gian giải quyết TTHC thuộc thẩm quyền giải quyết so với quy định chung của Bộ Công an: 0,5</t>
  </si>
  <si>
    <t>Không tham mưu: 0</t>
  </si>
  <si>
    <t xml:space="preserve">Có từ 60% trở lên các tổ, đội trực thuộc được tặng các danh hiệu thi đua của năm trước liền kề năm đánh giá thì tính theo công thức:  
</t>
  </si>
  <si>
    <t>Ban hành kế hoạch kiểm tra và thực hiện kiểm tra</t>
  </si>
  <si>
    <t>4.3.1.1</t>
  </si>
  <si>
    <t>Ban hành kế hoạch kiểm tra từ 20% đơn vị trở lên: 0,5</t>
  </si>
  <si>
    <t>4.3.1.2</t>
  </si>
  <si>
    <t>Thực hiện kiểm tra dưới 20% số đơn vị theo kế hoạch: 0,25</t>
  </si>
  <si>
    <t>Thực hiện kiểm tra trên 20% số đơn vị theo kế hoạch: 0,5</t>
  </si>
  <si>
    <t>Không đầy đủ nội dung: 0</t>
  </si>
  <si>
    <t>7.1</t>
  </si>
  <si>
    <t>Ban hành và tổ chức thực hiện ứng dụng công nghệ thông tin tại đơn vị (theo yêu cầu của Kế hoạch ứng dụng công nghệ thông tin năm 2019 của Công an tỉnh)</t>
  </si>
  <si>
    <t>Ban hành kế hoạch</t>
  </si>
  <si>
    <t>Mức độ hoàn thành kế hoạch</t>
  </si>
  <si>
    <t>2.1</t>
  </si>
  <si>
    <t>2.2</t>
  </si>
  <si>
    <t>2.3</t>
  </si>
  <si>
    <t>1.1</t>
  </si>
  <si>
    <t>1.2</t>
  </si>
  <si>
    <t>1.3</t>
  </si>
  <si>
    <t>1.4</t>
  </si>
  <si>
    <t>1.5</t>
  </si>
  <si>
    <t>1.6</t>
  </si>
  <si>
    <t>2.4</t>
  </si>
  <si>
    <t>3.1</t>
  </si>
  <si>
    <t>3.2</t>
  </si>
  <si>
    <t>3.3</t>
  </si>
  <si>
    <t>4.1</t>
  </si>
  <si>
    <t>4.2</t>
  </si>
  <si>
    <t>4.3</t>
  </si>
  <si>
    <t>4.4</t>
  </si>
  <si>
    <t>5.1</t>
  </si>
  <si>
    <t>5.2</t>
  </si>
  <si>
    <t>5.3</t>
  </si>
  <si>
    <t>5.4</t>
  </si>
  <si>
    <t>5.5</t>
  </si>
  <si>
    <t>6.1</t>
  </si>
  <si>
    <t>6.2</t>
  </si>
  <si>
    <t>6.3</t>
  </si>
  <si>
    <t>6.4</t>
  </si>
  <si>
    <t>7.2</t>
  </si>
  <si>
    <t>7.3</t>
  </si>
  <si>
    <t>8.1</t>
  </si>
  <si>
    <t>8.2</t>
  </si>
  <si>
    <t>8.3</t>
  </si>
  <si>
    <t>8.4</t>
  </si>
  <si>
    <t>Thông qua kết quả khảo sát sự hài lòng</t>
  </si>
  <si>
    <t>Dưới 60% các tổ, đội trực thuộc được tặng các danh hiệu thi đua của năm trước liền kề năm đánh giá: 0</t>
  </si>
  <si>
    <r>
      <t xml:space="preserve">PHỤ LỤC I
Chỉ số đánh giá công tác cải cách hành chính của Công an các huyện, thành phố
</t>
    </r>
    <r>
      <rPr>
        <i/>
        <sz val="14"/>
        <rFont val="Times New Roman"/>
        <family val="1"/>
      </rPr>
      <t>(Gửi kèm theo Kế hoạch số 2590/KH-CAT-PV01(PC), ngày 29/6/2021)</t>
    </r>
  </si>
  <si>
    <r>
      <t xml:space="preserve">PHỤ LỤC II
Chỉ số đánh giá công tác cải cách hành chính các Phòng PA08, PC06, PC07, PC08
</t>
    </r>
    <r>
      <rPr>
        <i/>
        <sz val="14"/>
        <rFont val="Times New Roman"/>
        <family val="1"/>
      </rPr>
      <t>(Gửi kèm theo Kế hoạch số 2590/KH-CAT-PV01(PC), ngày 29/6/2021)</t>
    </r>
  </si>
  <si>
    <r>
      <t xml:space="preserve">Ghi chú: </t>
    </r>
    <r>
      <rPr>
        <sz val="14"/>
        <rFont val="Times New Roman"/>
        <family val="1"/>
      </rPr>
      <t>Các đơn vị điền số điểm hoặc giá trị tương ứng với tỷ lệ phần trăm vào ô màu vàng tương ứng với từng tiêu chí.</t>
    </r>
  </si>
  <si>
    <t>Điểm 
điều chỉnh</t>
  </si>
  <si>
    <t>Xác định đầy đủ nhiệm vụ CCHC trên các lĩnh vực theo Kế hoạch công tác CCHC của Công an tỉnh: 0.5</t>
  </si>
  <si>
    <t>Phân công cụ thể trách nhiệm triển khai nhiệm vụ CCHC theo Kế hoạch công tác CCHC của đơn vị: 0,5</t>
  </si>
  <si>
    <t>Có kế hoạch kiểm tra từ 10% - 20% số đơn vị: 0,5</t>
  </si>
  <si>
    <t xml:space="preserve">Từ 70% - 100% văn bản được ban hành kịp thời theo chỉ đạo của Giám đốc Công an tỉnh, UBND các cấp thì điểm đánh giá được tính theo công thức:  
</t>
  </si>
  <si>
    <t>1.7</t>
  </si>
  <si>
    <t>Thực hiện các nhiệm vụ được lãnh đạo Công an tỉnh giao</t>
  </si>
  <si>
    <t>Hoàn thành 100% nhiệm vụ được lãnh đạo Công an tỉnh giao trong năm: 2</t>
  </si>
  <si>
    <t>Hoàn thành 70% - dưới 100% nhiệm vụ được lãnh đạo Công an tỉnh giao trong năm: 1</t>
  </si>
  <si>
    <t>Hoàn thành dưới 70% nhiệm vụ được lãnh đạo Công an tỉnh giao trong năm: 0</t>
  </si>
  <si>
    <t>Ban hành kế hoạch rà soát, hệ thống hóa VBQPPL (Kế hoạch riêng hoặc theo yêu cầu của Chương trình công tác pháp chế và CCHC, TP Công an tỉnh)</t>
  </si>
  <si>
    <t>Tham mưu Giám đốc Công an tỉnh ban hành kế hoạch và tổ chức kiểm tra VBQPPL thuộc chức năng, nhiệm vụ tại các đơn vị trong lực lượng Công an tỉnh hoặc ban hành kế hoạch kiểm tra riêng hoặc xác định trong kế hoạch theo dõi, kiểm tra thi hành pháp luật năm</t>
  </si>
  <si>
    <t xml:space="preserve">Từ 70% - 100% vấn đề phát hiện qua kiểm tra được xử lý hoặc kiến nghị, đề xuất xử lý thì điểm đánh giá tính theo công thức: 
</t>
  </si>
  <si>
    <t>Ban hành kế hoạch tuyên truyền, phổ biến, giáo dục pháp luật (xác định theo yêu cầu của kế hoạch tuyên truyền pháp luật Công an tỉnh)</t>
  </si>
  <si>
    <t>Ban hành kịp thời (không quá 20 ngày kể từ ngày Công an tỉnh ban hành kế hoạch): 1</t>
  </si>
  <si>
    <t>Ban hành không kịp thời (quá 20 ngày kể từ ngày Công an tỉnh ban hành kế hoạch): 0,5</t>
  </si>
  <si>
    <t xml:space="preserve">Mức độ thực hiện kế hoạch </t>
  </si>
  <si>
    <t>Hình thức tuyên truyền, phổ biến, giáo dục pháp luật</t>
  </si>
  <si>
    <t>CẢI CÁCH HÀNH CHÍNH (TTHC)</t>
  </si>
  <si>
    <t>Ban hành kế hoạch kiểm soát TTHC năm (theo yêu cầu của Kế hoạch kiểm soát TTHC Công an tỉnh)</t>
  </si>
  <si>
    <t>Kiến nghị sửa đổi, bổ sung, thay thế hoặc bãi bỏ TTHC và các quy định liên quan, đảm bảo chỉ tiêu theo yêu cầu của Giám đốc Công an tỉnh, UBND tỉnh: 1</t>
  </si>
  <si>
    <t>Thực hiện không đầy đủ quy định của Bộ, Giám đốc Công an tỉnh: 0</t>
  </si>
  <si>
    <t>2,5</t>
  </si>
  <si>
    <t>Đơn vị công khai đầy đủ, đúng quy định TTHC tại Bộ phận tiếp nhận và trả kết quả</t>
  </si>
  <si>
    <t>Thông qua kết quả khảo sát đo lường sự hài lòng của người dân, tổ chức</t>
  </si>
  <si>
    <t xml:space="preserve">Từ 70% - 100% phiếu được hỏi rất hài lòng hoặc hài lòng với việc công khai, niêm yết TTHC thì điểm đánh giá được tính theo công thức:  
</t>
  </si>
  <si>
    <t>Dưới 70% phiếu được hỏi rất hài lòng hoặc hài lòng với việc công khai, niêm yết TTHC: 0</t>
  </si>
  <si>
    <t xml:space="preserve">Từ 70% - 100% phiếu được hỏi rất hài lòng hoặc hài lòng thì điểm đánh giá được tính theo công thức:  
</t>
  </si>
  <si>
    <t xml:space="preserve">Từ 50% - 70% phiếu được hỏi rất hài lòng hoặc hài lòng thì điểm đánh giá được tính theo công thức:  
</t>
  </si>
  <si>
    <t>Dưới 50% phiếu được hỏi rất hài lòng hoặc hài lòng:  0</t>
  </si>
  <si>
    <t xml:space="preserve">Sắp xếp tổ chức bộ máy và chức năng, nhiệm vụ theo quy định của Bộ Công an và Giám đốc Công an tỉnh </t>
  </si>
  <si>
    <t>4.1.1</t>
  </si>
  <si>
    <t>Thực hiện đúng quy định về cơ cấu số lượng lãnh đạo cấp phòng và tương đương: 0.5</t>
  </si>
  <si>
    <t>Thực hiện không đúng quy định: 0</t>
  </si>
  <si>
    <t>4.1.2</t>
  </si>
  <si>
    <t>Thực hiện đúng quy định về cơ cấu số lượng chỉ huy cấp đội và tương đương: 0.5</t>
  </si>
  <si>
    <r>
      <rPr>
        <sz val="14"/>
        <rFont val="Times New Roman"/>
        <family val="1"/>
      </rPr>
      <t>Đơn vị được tặng danh hiệu thi đua của năm trước liền kề năm đánh giá: 2</t>
    </r>
    <r>
      <rPr>
        <i/>
        <sz val="14"/>
        <rFont val="Times New Roman"/>
        <family val="1"/>
      </rPr>
      <t xml:space="preserve">
(Cờ Chính phủ: 2 điểm; Cờ BCA: 1,75 điểm; Đơn vị Quyết thắng: 1,5 điểm; Đơn vị tiên tiến: 1 điểm; không có danh hiệu thi đua: 0 điểm)</t>
    </r>
  </si>
  <si>
    <t>Kết quả thực hiện chức năng, nhiệm vụ của các tổ, đội trực thuộc: 1</t>
  </si>
  <si>
    <t>Kiểm tra tình hình tổ chức và hoạt động của đơn vị</t>
  </si>
  <si>
    <t>Ban hành kế hoạch và thực hiện kiểm tra</t>
  </si>
  <si>
    <t>Có quy chế làm việc được sửa đổi, bổ sung kịp thời và thực hiện nghiêm túc: 1</t>
  </si>
  <si>
    <t>Có quy chế làm việc nhưng không được sửa đổi, bổ sung kịp thời hoặc thực hiện chưa nghiêm túc: 0,5</t>
  </si>
  <si>
    <t>4.5</t>
  </si>
  <si>
    <t>Thực hiện phân cấp cho Công an cấp dưới</t>
  </si>
  <si>
    <t>Tham mưu thực hiện phân cấp cho Công an cấp dưới thuộc phạm vi chức năng, nhiệm vụ của đơn vị: 1</t>
  </si>
  <si>
    <t>Không tham mưu thực hiện phân cấp cho Công an cấp dưới thuộc phạm vi chức năng, nhiệm vụ của đơn vị: 0</t>
  </si>
  <si>
    <t>Không ban hành kế hoạch thực hiện: 0</t>
  </si>
  <si>
    <t>Kết quả thực hiện</t>
  </si>
  <si>
    <t>Ban hành kế hoạch đào tạo, bồi dưỡng (hoặc nội dung được xác định trong chương trình công tác năm)</t>
  </si>
  <si>
    <t>Kết quả thực hiện kế hoạch đào tạo, bồi dưỡng</t>
  </si>
  <si>
    <t xml:space="preserve">Hoàn thành 70% - 100% kế hoạch thì điểm đánh giá tính theo công thức:
</t>
  </si>
  <si>
    <t>Dưới 60% cán bộ, chiến sĩ được đánh giá, phân loại hoàn thành xuất sắc nhiệm vụ và hoàn thành tốt nhiệm vụ của năm trước liền kề năm đánh giá: 0</t>
  </si>
  <si>
    <t>Thực hiện quy chế dân chủ về tài chính trong đơn vị</t>
  </si>
  <si>
    <t>Tổ chức kiểm tra</t>
  </si>
  <si>
    <t>7.2.1</t>
  </si>
  <si>
    <t>7.2.2</t>
  </si>
  <si>
    <t>Từ 70% số TTHC trở lên có phát sinh hồ sơ: 0,5</t>
  </si>
  <si>
    <t>Từ 50% - dưới 70% số TTHC có phát sinh hồ sơ: 0,25</t>
  </si>
  <si>
    <t>Từ 10% số hồ sơ TTHC trở lên: 0.5</t>
  </si>
  <si>
    <t>Triển khai thực hiện việc tiếp nhận, giải quyết TTHC theo cơ chế một cửa, một cửa liên thông</t>
  </si>
  <si>
    <t>Đạt từ 70% - dưới 90% tổng số TTHC thuộc thẩm quyền giải quyết: 1,5</t>
  </si>
  <si>
    <t>Đạt từ 50% - dưới 70% tồng số TTHC thuộc thẩm quyền giải quyết: 0,5</t>
  </si>
  <si>
    <t xml:space="preserve">Từ 60% - dưới 100% ý kiến được hỏi rất hài lòng hoặc hài lòng được giải quyết đúng hạn thì điểm số đạt được tính theo công thức: 
</t>
  </si>
  <si>
    <t xml:space="preserve">Từ 60% - dưới 100% ý kiến được hỏi rất hài lòng hoặc hài lòng kết quả giải quyết TTHC đúng quy định thì điểm số đạt được tính theo công thức: 
</t>
  </si>
  <si>
    <r>
      <t xml:space="preserve">PHỤ LỤC III
Chỉ số đánh giá công tác CCHC các đơn vị cấp phòng không trực tiếp giải quyết TTHC cho tổ chức, cá nhân (trừ PA08, PC06, PC07, PC08)
</t>
    </r>
    <r>
      <rPr>
        <i/>
        <sz val="14"/>
        <rFont val="Times New Roman"/>
        <family val="1"/>
      </rPr>
      <t>(Gửi kèm theo Kế hoạch số 2590/KH-CAT-PV01(PC), ngày 29/6/2021)</t>
    </r>
  </si>
  <si>
    <t>Có bố trí kinh phí: 0.5</t>
  </si>
  <si>
    <t xml:space="preserve">Hoàn thành từ 70% - 100% kế hoạch thì điểm đánh giá được tính theo công thức:
</t>
  </si>
  <si>
    <t>Sự năng động trong chỉ đạo, điều hành (Tổ chức hoặc tham mưu tổ chức hội nghị, cuộc thi…. về CCHC)</t>
  </si>
  <si>
    <t>1.3.4</t>
  </si>
  <si>
    <t>Thực hiện tuyên truyền kết quả thực hiện các lĩnh vực công tác CCHC tại đơn vị (tin, bài, phóng sự… đăng tải trên Website Công an tỉnh, Chuyên mục “An ninh Quảng Ngãi”…)</t>
  </si>
  <si>
    <t>Hoàn thành 100% nhiệm vụ được lãnh đạo Công an tỉnh giao trong năm: 1</t>
  </si>
  <si>
    <t>Hoàn thành 100% nhiệm vụ được lãnh đạo Công an tỉnh giao trong năm, nhưng có nhiệm vụ chậm tiến độ: 0,5</t>
  </si>
  <si>
    <t>Không hoàn thành nhiệm vụ: 0</t>
  </si>
  <si>
    <t>Ban hành kế hoạch rà soát, hệ thống hóa VBQPPL (theo yêu cầu của Chương trình công tác pháp chế và CCHC, TP Công an tỉnh)</t>
  </si>
  <si>
    <t xml:space="preserve">Kiểm tra việc thực hiện VBQPPL tại đơn vị hoặc tham mưu thanh tra, kiểm tra việc thực hiện chính sách, pháp luật thuộc phạm vi quản lý nhà nước của đơn vị </t>
  </si>
  <si>
    <t>Ban hành kế hoạch kiểm tra riêng hoặc xác định trong kế hoạch theo dõi, kiểm tra thi hành pháp luật năm hoặc tham mưu ban hành quyết định thanh tra, kế hoạch kiểm tra việc thực hiện chính sách, pháp luật thuộc phạm vi quản lý nhà nước</t>
  </si>
  <si>
    <t xml:space="preserve">Thực hiện từ 70% - 100% kế hoạch thì điểm đánh giá được tính theo công thức: 
</t>
  </si>
  <si>
    <t>Ban hành kế hoạch tuyên truyền, phổ biến, giáo dục pháp luật (theo yêu cầu của Kế hoạch tuyên truyền, phổ biến pháp luật của Công an tỉnh)</t>
  </si>
  <si>
    <t xml:space="preserve">Thực hiện từ 50% - 70% kế hoạch thì điểm đánh giá được tính theo công thức:  
</t>
  </si>
  <si>
    <t>Thực hiện dưới 50% kế hoạch: 0</t>
  </si>
  <si>
    <t>CẢI CÁCH THỦ TỤC (TTHC) TRONG NỘI BỘ CAND</t>
  </si>
  <si>
    <t>Kết quả hực hiện Kế hoạch kiểm soát TTHC</t>
  </si>
  <si>
    <t>Kiến nghị sửa đổi, bổ sung, thay thế hoặc bải bỏ, hủy bỏ TTHC và các quy định liên quan, đảm bảo chỉ tiêu theo yêu cầu của Giám đốc Công an tỉnh, UBND tỉnh: 2</t>
  </si>
  <si>
    <t xml:space="preserve">Cập nhật, tham mưu triển khai thực hiện quyết định công bố TTHC hoặc văn bản QPPL có quy định TTHC thực hiện trong nội bộ CAND </t>
  </si>
  <si>
    <t>Thực hiện quy định của Bộ Công an và Giám đốc Công an tỉnh về sắp xếp tổ chức bộ máy và kiện toàn chức năng, nhiệm vụ của các đơn vị trực thuộc</t>
  </si>
  <si>
    <t>Đúng quy định: 1</t>
  </si>
  <si>
    <t>Không đúng quy định: 0</t>
  </si>
  <si>
    <t>Thực hiện cơ cấu số lượng lãnh đạo tại các đơn vị trực thuộc</t>
  </si>
  <si>
    <t>Không thực hiện đúng quy định về cơ cấu số lượng lãnh đạo cấp phòng và tương đương: 0</t>
  </si>
  <si>
    <t>Không thực hiện đúng quy định về cơ cấu số lượng chỉ huy cấp đội và tương đương: 0</t>
  </si>
  <si>
    <r>
      <rPr>
        <b/>
        <i/>
        <sz val="14"/>
        <rFont val="Times New Roman"/>
        <family val="1"/>
      </rPr>
      <t>Kết quả thực hiện chức năng, nhiệm vụ của các tổ, đội trực thuộc</t>
    </r>
    <r>
      <rPr>
        <sz val="14"/>
        <rFont val="Times New Roman"/>
        <family val="1"/>
      </rPr>
      <t xml:space="preserve">
</t>
    </r>
    <r>
      <rPr>
        <i/>
        <sz val="14"/>
        <rFont val="Times New Roman"/>
        <family val="1"/>
      </rPr>
      <t>(Đối với các đơn vị chưa thành lập đảng bộ cơ sở nên các đội không thuộc đối tượng xét thi đua, việc xác định điểm tiêu chí này dựa vào kết quả tiêu chí 4.3.1 và quyết định của Giám đốc Công an tỉnh).</t>
    </r>
  </si>
  <si>
    <t>4.4.1</t>
  </si>
  <si>
    <t>Ban hành Kế hoạch và thực hiện kiểm tra</t>
  </si>
  <si>
    <t>4.4.1.1</t>
  </si>
  <si>
    <t>Ban hành kế hoạch kiểm tra từ 20% số đơn vị trở lên: 0,5</t>
  </si>
  <si>
    <t>4.4.1.2</t>
  </si>
  <si>
    <t>Thực hiện kiểm tra từ 20% số đơn vị theo kế hoạch: 0,5</t>
  </si>
  <si>
    <t>4.6</t>
  </si>
  <si>
    <t>Thực hiện phân cấp</t>
  </si>
  <si>
    <t>4.6.1</t>
  </si>
  <si>
    <t>Tham mưu phân cấp cho Công an cấp dưới quản lý lĩnh vực công tác thuộc chức năng nhiệm vụ</t>
  </si>
  <si>
    <t>Thực hiện đúng quy định của Bộ về phân cấp: 1</t>
  </si>
  <si>
    <t>Thực hiện không đúng quy định của Bộ về phân cấp: 0</t>
  </si>
  <si>
    <t>4.6.2</t>
  </si>
  <si>
    <t xml:space="preserve">Tham mưu xử lý các bất cập, vướng mắc của các vấn đề phân cấp </t>
  </si>
  <si>
    <t xml:space="preserve">Những bất cập, vướng mắc của các vấn đề phân cấp qua thực tiễn công tác được kiến nghị, đề xuất xử lý thì tính theo công thức:  
</t>
  </si>
  <si>
    <t>Không tham mưu xử lý hoặc kiến nghị, đề xuất xử lý những bất cập, vướng mắc của các vấn đề phân cấp qua thực tiễn công tác: 0</t>
  </si>
  <si>
    <t>Có ban hành kế hoạch thực hiện: 0,5</t>
  </si>
  <si>
    <t>Kế quả thực hiện Kế hoạch</t>
  </si>
  <si>
    <t>Tham mưu ban hành kế hoạch đào tạo, bồi dưỡng lĩnh vực công tác thuộc phạm vi chức năng, nhiệm vụ</t>
  </si>
  <si>
    <t>Mức độ thực hiện kế hoạch: 1</t>
  </si>
  <si>
    <t>Từ 80% trở lên cán bộ, chiến sĩ được đánh giá, phân loại hoàn thành xuất sắc nhiệm vụ và hoàn thành tốt nhiệm vụ của năm trước liền kề năm đánh giá: 1.5</t>
  </si>
  <si>
    <t>Thực hiện quy chế quản lý tài chính, tài sản công của đơn vị</t>
  </si>
  <si>
    <t>Thực hiện kiểm tra</t>
  </si>
  <si>
    <t>Có triển khai nhưng không sử dụng: 0</t>
  </si>
  <si>
    <t>Chất lượng cung cấp thông tin trên Website Công an tỉnh, Trang thông tin nội bộ, Trang thông tin cải cách hành chính Công an tỉnh</t>
  </si>
  <si>
    <t>Cung cấp thông tin đăng tải trên trên Website Công an tỉnh, Trang thông tin nội bộ, Trang thông tin cải cách hành chính Công an tỉnh: 1</t>
  </si>
  <si>
    <t>Không cung cấp thông tin đăng tải trên trên Website Công an tỉnh, Trang thông tin nội bộ, Trang thông tin cải cách hành chính Công an tỉnh: 0</t>
  </si>
  <si>
    <t>Thời gian gửi báo cáo đúng quy định</t>
  </si>
  <si>
    <t>Tất cả báo cáo gửi đúng thời gian quy định: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</si>
</sst>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1"/>
      <color theme="1"/>
      <name val="Calibri"/>
      <family val="2"/>
      <scheme val="minor"/>
    </font>
    <font>
      <b/>
      <sz val="14"/>
      <name val="Times New Roman"/>
      <family val="1"/>
    </font>
    <font>
      <i/>
      <sz val="14"/>
      <name val="Times New Roman"/>
      <family val="1"/>
    </font>
    <font>
      <sz val="14"/>
      <name val="Times New Roman"/>
      <family val="1"/>
    </font>
    <font>
      <sz val="14"/>
      <name val="Calibri"/>
      <family val="2"/>
      <scheme val="minor"/>
    </font>
    <font>
      <b/>
      <i/>
      <sz val="14"/>
      <name val="Times New Roman"/>
      <family val="1"/>
    </font>
    <font>
      <sz val="14"/>
      <color rgb="FFFF0000"/>
      <name val="Times New Roman"/>
      <family val="1"/>
    </font>
    <font>
      <sz val="1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dashed">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34">
    <xf numFmtId="0" fontId="0" fillId="0" borderId="0" xfId="0"/>
    <xf numFmtId="0" fontId="5" fillId="0" borderId="0" xfId="0" applyFont="1" applyAlignment="1" applyProtection="1">
      <alignment wrapText="1"/>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5" xfId="0"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2" borderId="1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4" fillId="0" borderId="10" xfId="0"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locked="0"/>
    </xf>
    <xf numFmtId="0" fontId="6" fillId="0" borderId="12" xfId="0" applyFont="1" applyBorder="1" applyAlignment="1" applyProtection="1">
      <alignment vertical="center" wrapText="1"/>
      <protection locked="0"/>
    </xf>
    <xf numFmtId="0" fontId="6" fillId="2" borderId="12"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4" fillId="2" borderId="1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0" fontId="4" fillId="2"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protection locked="0"/>
    </xf>
    <xf numFmtId="0" fontId="4" fillId="0" borderId="14" xfId="0"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0" fontId="3" fillId="0" borderId="18" xfId="0" applyFont="1" applyBorder="1" applyAlignment="1" applyProtection="1">
      <alignment vertical="center" wrapText="1"/>
      <protection locked="0"/>
    </xf>
    <xf numFmtId="0" fontId="4" fillId="2" borderId="1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protection locked="0"/>
    </xf>
    <xf numFmtId="0" fontId="4" fillId="0" borderId="18" xfId="0" applyFont="1" applyBorder="1" applyAlignment="1" applyProtection="1">
      <alignment vertical="center" wrapText="1"/>
      <protection locked="0"/>
    </xf>
    <xf numFmtId="0" fontId="4" fillId="0" borderId="18"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9" fontId="4" fillId="3" borderId="5" xfId="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xf>
    <xf numFmtId="0" fontId="4" fillId="0" borderId="5" xfId="0" applyFont="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9" fontId="4" fillId="3" borderId="6" xfId="1"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xf>
    <xf numFmtId="9" fontId="4" fillId="3" borderId="19" xfId="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19"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3" fillId="0" borderId="16" xfId="0" applyFont="1" applyBorder="1" applyAlignment="1" applyProtection="1">
      <alignment vertical="center" wrapText="1"/>
      <protection locked="0"/>
    </xf>
    <xf numFmtId="0" fontId="4" fillId="0" borderId="16"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protection locked="0"/>
    </xf>
    <xf numFmtId="0" fontId="4" fillId="0" borderId="16"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0" borderId="12" xfId="0" applyFont="1" applyBorder="1" applyAlignment="1" applyProtection="1">
      <alignment vertical="center" wrapText="1"/>
      <protection locked="0"/>
    </xf>
    <xf numFmtId="0" fontId="3" fillId="2"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9" fontId="4" fillId="3" borderId="16" xfId="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xf>
    <xf numFmtId="9" fontId="4" fillId="3" borderId="18" xfId="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3" fillId="0" borderId="20" xfId="0" applyFont="1" applyBorder="1" applyAlignment="1" applyProtection="1">
      <alignment vertical="center" wrapText="1"/>
      <protection locked="0"/>
    </xf>
    <xf numFmtId="0" fontId="2" fillId="2" borderId="20" xfId="0" applyFont="1" applyFill="1" applyBorder="1" applyAlignment="1" applyProtection="1">
      <alignment horizontal="center" vertical="center" wrapText="1"/>
    </xf>
    <xf numFmtId="9" fontId="4" fillId="3" borderId="20" xfId="1"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xf>
    <xf numFmtId="0" fontId="4" fillId="0" borderId="20" xfId="0" applyFont="1" applyBorder="1" applyAlignment="1" applyProtection="1">
      <alignment vertical="center" wrapText="1"/>
      <protection locked="0"/>
    </xf>
    <xf numFmtId="0" fontId="4" fillId="0" borderId="20" xfId="0" applyFont="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2" fillId="2" borderId="4" xfId="0" applyFont="1" applyFill="1" applyBorder="1" applyAlignment="1" applyProtection="1">
      <alignment horizontal="center" vertical="center" wrapText="1"/>
    </xf>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9" fontId="4" fillId="3" borderId="21" xfId="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xf>
    <xf numFmtId="0" fontId="2" fillId="0" borderId="12" xfId="0" applyFont="1" applyBorder="1" applyAlignment="1" applyProtection="1">
      <alignment vertical="center" wrapText="1"/>
      <protection locked="0"/>
    </xf>
    <xf numFmtId="0" fontId="2" fillId="2" borderId="1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4" fillId="0" borderId="22" xfId="0" applyFont="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 fillId="0" borderId="6" xfId="0" applyFont="1" applyBorder="1" applyAlignment="1" applyProtection="1">
      <alignment vertical="center" wrapText="1"/>
      <protection locked="0"/>
    </xf>
    <xf numFmtId="0" fontId="3" fillId="2" borderId="10"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3" fillId="0" borderId="6" xfId="0" applyFont="1" applyBorder="1" applyAlignment="1" applyProtection="1">
      <alignment vertical="center" wrapText="1"/>
      <protection locked="0"/>
    </xf>
    <xf numFmtId="0" fontId="3" fillId="2" borderId="2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9" fontId="4" fillId="3" borderId="13" xfId="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protection locked="0"/>
    </xf>
    <xf numFmtId="0" fontId="4" fillId="3" borderId="12" xfId="0" applyNumberFormat="1" applyFont="1" applyFill="1" applyBorder="1" applyAlignment="1" applyProtection="1">
      <alignment horizontal="center" vertical="center" wrapText="1"/>
      <protection locked="0"/>
    </xf>
    <xf numFmtId="0" fontId="4" fillId="3" borderId="10"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2" borderId="8" xfId="0"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4" xfId="0" applyFont="1" applyBorder="1" applyAlignment="1" applyProtection="1">
      <alignment vertical="center" wrapText="1"/>
      <protection locked="0"/>
    </xf>
    <xf numFmtId="0" fontId="2" fillId="2" borderId="2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20" xfId="0" applyFont="1" applyBorder="1" applyAlignment="1" applyProtection="1">
      <alignment vertical="center" wrapText="1"/>
      <protection locked="0"/>
    </xf>
    <xf numFmtId="0" fontId="2" fillId="0" borderId="20" xfId="0"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4" xfId="0" applyFont="1" applyBorder="1" applyAlignment="1" applyProtection="1">
      <alignment vertical="center" wrapText="1"/>
      <protection locked="0"/>
    </xf>
    <xf numFmtId="0" fontId="2" fillId="0" borderId="14" xfId="0" applyFont="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xf>
    <xf numFmtId="0" fontId="2" fillId="0" borderId="19" xfId="0" applyFont="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protection locked="0"/>
    </xf>
    <xf numFmtId="0" fontId="3" fillId="0" borderId="25" xfId="0" applyFont="1" applyBorder="1" applyAlignment="1" applyProtection="1">
      <alignment vertical="center" wrapText="1"/>
      <protection locked="0"/>
    </xf>
    <xf numFmtId="0" fontId="3" fillId="2" borderId="25"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protection locked="0"/>
    </xf>
    <xf numFmtId="9" fontId="4" fillId="3" borderId="14" xfId="1"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vertical="center" wrapText="1"/>
      <protection locked="0"/>
    </xf>
    <xf numFmtId="0" fontId="4" fillId="2" borderId="27" xfId="0" applyFont="1" applyFill="1" applyBorder="1" applyAlignment="1" applyProtection="1">
      <alignment horizontal="center" vertical="center" wrapText="1"/>
    </xf>
    <xf numFmtId="0" fontId="4" fillId="0" borderId="27"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9" fontId="4" fillId="3" borderId="26" xfId="1"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25" xfId="0" applyFont="1" applyBorder="1" applyAlignment="1" applyProtection="1">
      <alignment vertical="center" wrapText="1"/>
      <protection locked="0"/>
    </xf>
    <xf numFmtId="0" fontId="4" fillId="3" borderId="29" xfId="0"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9" fontId="4" fillId="3" borderId="10" xfId="1"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9" fontId="4" fillId="3" borderId="17" xfId="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xf>
    <xf numFmtId="0" fontId="4" fillId="0" borderId="17" xfId="0" applyFont="1" applyBorder="1" applyAlignment="1" applyProtection="1">
      <alignment vertical="center" wrapText="1"/>
      <protection locked="0"/>
    </xf>
    <xf numFmtId="0" fontId="4" fillId="4" borderId="10"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9" fontId="4" fillId="3" borderId="10" xfId="1" applyNumberFormat="1" applyFont="1" applyFill="1" applyBorder="1" applyAlignment="1" applyProtection="1">
      <alignment horizontal="center" vertical="center" wrapText="1"/>
      <protection locked="0"/>
    </xf>
    <xf numFmtId="9" fontId="4" fillId="3" borderId="17" xfId="1"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8" xfId="0" applyFont="1" applyBorder="1" applyAlignment="1" applyProtection="1">
      <alignment horizontal="center" vertical="center" wrapText="1"/>
    </xf>
    <xf numFmtId="0" fontId="2" fillId="0" borderId="5" xfId="0" applyFont="1" applyBorder="1" applyAlignment="1" applyProtection="1">
      <alignment vertical="center" wrapText="1"/>
    </xf>
    <xf numFmtId="0" fontId="2" fillId="0" borderId="10" xfId="0" applyFont="1" applyBorder="1" applyAlignment="1" applyProtection="1">
      <alignment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vertical="center" wrapText="1"/>
    </xf>
    <xf numFmtId="0" fontId="3" fillId="0" borderId="10" xfId="0" applyFont="1" applyBorder="1" applyAlignment="1" applyProtection="1">
      <alignment vertical="center" wrapText="1"/>
    </xf>
    <xf numFmtId="0" fontId="4" fillId="0" borderId="13" xfId="0" quotePrefix="1" applyFont="1" applyBorder="1" applyAlignment="1" applyProtection="1">
      <alignment horizontal="center" vertical="center" wrapText="1"/>
    </xf>
    <xf numFmtId="0" fontId="3" fillId="0" borderId="14" xfId="0" applyFont="1" applyBorder="1" applyAlignment="1" applyProtection="1">
      <alignment vertical="center" wrapText="1"/>
    </xf>
    <xf numFmtId="0" fontId="4" fillId="0" borderId="17" xfId="0" quotePrefix="1" applyFont="1" applyBorder="1" applyAlignment="1" applyProtection="1">
      <alignment horizontal="center" vertical="center" wrapText="1"/>
    </xf>
    <xf numFmtId="0" fontId="3" fillId="0" borderId="18" xfId="0" applyFont="1" applyBorder="1" applyAlignment="1" applyProtection="1">
      <alignment vertical="center" wrapText="1"/>
    </xf>
    <xf numFmtId="0" fontId="3" fillId="0" borderId="19" xfId="0" applyFont="1" applyBorder="1" applyAlignment="1" applyProtection="1">
      <alignment vertical="top" wrapText="1"/>
    </xf>
    <xf numFmtId="0" fontId="3" fillId="0" borderId="5" xfId="0" applyFont="1" applyBorder="1" applyAlignment="1" applyProtection="1">
      <alignment vertical="center" wrapText="1"/>
    </xf>
    <xf numFmtId="0" fontId="3" fillId="0" borderId="16" xfId="0" applyFont="1" applyBorder="1" applyAlignment="1" applyProtection="1">
      <alignment vertical="center" wrapText="1"/>
    </xf>
    <xf numFmtId="0" fontId="3" fillId="0" borderId="6" xfId="0" applyFont="1" applyBorder="1" applyAlignment="1" applyProtection="1">
      <alignment vertical="top" wrapText="1"/>
    </xf>
    <xf numFmtId="0" fontId="2" fillId="0" borderId="2" xfId="0" applyFont="1" applyBorder="1" applyAlignment="1" applyProtection="1">
      <alignment horizontal="center" vertical="center" wrapText="1"/>
    </xf>
    <xf numFmtId="0" fontId="2" fillId="0" borderId="4" xfId="0" applyFont="1" applyBorder="1" applyAlignment="1" applyProtection="1">
      <alignment vertical="center" wrapText="1"/>
    </xf>
    <xf numFmtId="0" fontId="3" fillId="0" borderId="21" xfId="0" applyFont="1" applyBorder="1" applyAlignment="1" applyProtection="1">
      <alignment vertical="top"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13" xfId="0" applyFont="1" applyBorder="1" applyAlignment="1" applyProtection="1">
      <alignment vertical="top" wrapText="1"/>
    </xf>
    <xf numFmtId="0" fontId="2" fillId="0" borderId="8" xfId="0" applyFont="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6" fillId="0" borderId="6" xfId="0" applyFont="1" applyBorder="1" applyAlignment="1" applyProtection="1">
      <alignment horizontal="center" vertical="center" wrapText="1"/>
    </xf>
    <xf numFmtId="0" fontId="4" fillId="0" borderId="10" xfId="0" applyFont="1" applyBorder="1" applyAlignment="1" applyProtection="1">
      <alignment vertical="center" wrapText="1"/>
    </xf>
    <xf numFmtId="0" fontId="6" fillId="0" borderId="12" xfId="0" applyFont="1" applyBorder="1" applyAlignment="1" applyProtection="1">
      <alignment horizontal="justify" vertical="center" wrapText="1"/>
    </xf>
    <xf numFmtId="0" fontId="3" fillId="0" borderId="22" xfId="0" applyFont="1" applyBorder="1" applyAlignment="1" applyProtection="1">
      <alignment horizontal="justify" vertical="center" wrapText="1"/>
    </xf>
    <xf numFmtId="0" fontId="3" fillId="0" borderId="19" xfId="0" applyFont="1" applyBorder="1" applyAlignment="1" applyProtection="1">
      <alignment horizontal="justify" vertical="top" wrapText="1"/>
    </xf>
    <xf numFmtId="0" fontId="6" fillId="0" borderId="12" xfId="0" applyFont="1" applyFill="1" applyBorder="1" applyAlignment="1" applyProtection="1">
      <alignment vertical="center" wrapText="1"/>
    </xf>
    <xf numFmtId="0" fontId="3" fillId="0" borderId="25" xfId="0" applyFont="1" applyBorder="1" applyAlignment="1" applyProtection="1">
      <alignment vertical="center" wrapText="1"/>
    </xf>
    <xf numFmtId="0" fontId="4" fillId="0" borderId="26" xfId="0" quotePrefix="1" applyFont="1" applyBorder="1" applyAlignment="1" applyProtection="1">
      <alignment horizontal="center" vertical="center" wrapText="1"/>
    </xf>
    <xf numFmtId="0" fontId="3" fillId="0" borderId="27" xfId="0" applyFont="1" applyBorder="1" applyAlignment="1" applyProtection="1">
      <alignment vertical="center" wrapText="1"/>
    </xf>
    <xf numFmtId="0" fontId="3" fillId="0" borderId="26" xfId="0" applyFont="1" applyBorder="1" applyAlignment="1" applyProtection="1">
      <alignment vertical="top" wrapText="1"/>
    </xf>
    <xf numFmtId="0" fontId="3" fillId="0" borderId="29" xfId="0" applyFont="1" applyBorder="1" applyAlignment="1" applyProtection="1">
      <alignment horizontal="justify" vertical="center" wrapText="1"/>
    </xf>
    <xf numFmtId="0" fontId="4" fillId="0" borderId="12" xfId="0" applyFont="1" applyBorder="1" applyAlignment="1" applyProtection="1">
      <alignment vertical="center" wrapText="1"/>
    </xf>
    <xf numFmtId="0" fontId="4" fillId="0" borderId="25" xfId="0" applyFont="1" applyBorder="1" applyAlignment="1" applyProtection="1">
      <alignment vertical="center" wrapText="1"/>
    </xf>
    <xf numFmtId="0" fontId="3" fillId="0" borderId="13" xfId="0" applyFont="1" applyBorder="1" applyAlignment="1" applyProtection="1">
      <alignment horizontal="justify" vertical="center" wrapText="1"/>
    </xf>
    <xf numFmtId="0" fontId="3" fillId="0" borderId="17" xfId="0" applyFont="1" applyBorder="1" applyAlignment="1" applyProtection="1">
      <alignment horizontal="justify"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vertical="center" wrapText="1"/>
    </xf>
    <xf numFmtId="0" fontId="3" fillId="0" borderId="13" xfId="0" applyFont="1" applyBorder="1" applyAlignment="1" applyProtection="1">
      <alignment horizontal="justify" vertical="top" wrapText="1"/>
    </xf>
    <xf numFmtId="0" fontId="4" fillId="0" borderId="1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9" fontId="2" fillId="0" borderId="10" xfId="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3" fillId="0" borderId="26" xfId="0" quotePrefix="1" applyFont="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3" fillId="0" borderId="27" xfId="0" applyFont="1" applyBorder="1" applyAlignment="1" applyProtection="1">
      <alignment vertical="center" wrapText="1"/>
      <protection locked="0"/>
    </xf>
    <xf numFmtId="0" fontId="2" fillId="0" borderId="11" xfId="0" quotePrefix="1" applyFont="1" applyBorder="1" applyAlignment="1" applyProtection="1">
      <alignment horizontal="center" vertical="center" wrapText="1"/>
    </xf>
    <xf numFmtId="9" fontId="4" fillId="0" borderId="12" xfId="1" applyFont="1" applyFill="1" applyBorder="1" applyAlignment="1" applyProtection="1">
      <alignment horizontal="center" vertical="center" wrapText="1"/>
      <protection locked="0"/>
    </xf>
    <xf numFmtId="9" fontId="4" fillId="0" borderId="27" xfId="1" applyFont="1" applyFill="1" applyBorder="1" applyAlignment="1" applyProtection="1">
      <alignment horizontal="center" vertical="center" wrapText="1"/>
    </xf>
    <xf numFmtId="9" fontId="4" fillId="0" borderId="5" xfId="1"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justify" vertical="center" wrapText="1"/>
    </xf>
    <xf numFmtId="0" fontId="6" fillId="2" borderId="25" xfId="0" applyFont="1" applyFill="1" applyBorder="1" applyAlignment="1" applyProtection="1">
      <alignment horizontal="center" vertical="center" wrapText="1"/>
    </xf>
    <xf numFmtId="0" fontId="6" fillId="0" borderId="25" xfId="0" applyFont="1" applyBorder="1" applyAlignment="1" applyProtection="1">
      <alignment horizontal="center" vertical="center" wrapText="1"/>
      <protection locked="0"/>
    </xf>
    <xf numFmtId="0" fontId="6" fillId="0" borderId="25" xfId="0" applyFont="1" applyBorder="1" applyAlignment="1" applyProtection="1">
      <alignment vertical="center" wrapText="1"/>
      <protection locked="0"/>
    </xf>
    <xf numFmtId="0" fontId="4" fillId="2" borderId="22"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2" fillId="0" borderId="24" xfId="0" applyFont="1" applyBorder="1" applyAlignment="1" applyProtection="1">
      <alignment horizontal="justify" vertical="center" wrapText="1"/>
    </xf>
    <xf numFmtId="0" fontId="3" fillId="0" borderId="21" xfId="0" quotePrefix="1" applyFont="1" applyBorder="1" applyAlignment="1" applyProtection="1">
      <alignment vertical="center" wrapText="1"/>
    </xf>
    <xf numFmtId="0" fontId="3" fillId="0" borderId="28" xfId="0" quotePrefix="1" applyFont="1" applyBorder="1" applyAlignment="1" applyProtection="1">
      <alignment vertical="center" wrapText="1"/>
    </xf>
    <xf numFmtId="0" fontId="3" fillId="0" borderId="6" xfId="0" quotePrefix="1" applyFont="1" applyBorder="1" applyAlignment="1" applyProtection="1">
      <alignment vertical="center" wrapText="1"/>
    </xf>
    <xf numFmtId="0" fontId="3" fillId="0" borderId="2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xf>
    <xf numFmtId="0" fontId="3" fillId="0" borderId="3" xfId="0" quotePrefix="1" applyFont="1" applyBorder="1" applyAlignment="1" applyProtection="1">
      <alignment horizontal="center" vertical="center" wrapText="1"/>
    </xf>
    <xf numFmtId="0" fontId="3" fillId="0" borderId="6" xfId="0" quotePrefix="1"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justify" vertical="center" wrapText="1"/>
    </xf>
    <xf numFmtId="0" fontId="2" fillId="0" borderId="0" xfId="0" applyFont="1" applyAlignment="1" applyProtection="1">
      <alignment wrapText="1"/>
      <protection locked="0"/>
    </xf>
    <xf numFmtId="0" fontId="3" fillId="3" borderId="10" xfId="0" applyFont="1" applyFill="1" applyBorder="1" applyAlignment="1" applyProtection="1">
      <alignment horizontal="center" vertical="center" wrapText="1"/>
      <protection locked="0"/>
    </xf>
    <xf numFmtId="0" fontId="3" fillId="6" borderId="10" xfId="0" applyFont="1" applyFill="1" applyBorder="1" applyAlignment="1" applyProtection="1">
      <alignment vertical="center" wrapText="1"/>
      <protection locked="0"/>
    </xf>
    <xf numFmtId="0" fontId="3" fillId="0" borderId="0" xfId="0" applyFont="1" applyAlignment="1" applyProtection="1">
      <alignment wrapText="1"/>
      <protection locked="0"/>
    </xf>
    <xf numFmtId="0" fontId="3" fillId="0" borderId="14" xfId="0" applyFont="1" applyBorder="1" applyAlignment="1" applyProtection="1">
      <alignment horizontal="justify" vertical="center" wrapText="1"/>
    </xf>
    <xf numFmtId="0" fontId="3" fillId="6" borderId="14" xfId="0" applyFont="1" applyFill="1" applyBorder="1" applyAlignment="1" applyProtection="1">
      <alignment vertical="center" wrapText="1"/>
      <protection locked="0"/>
    </xf>
    <xf numFmtId="0" fontId="6" fillId="6" borderId="12" xfId="0" applyFont="1" applyFill="1" applyBorder="1" applyAlignment="1" applyProtection="1">
      <alignment horizontal="center" vertical="center" wrapText="1"/>
      <protection locked="0"/>
    </xf>
    <xf numFmtId="0" fontId="3" fillId="0" borderId="27" xfId="0" applyFont="1" applyBorder="1" applyAlignment="1" applyProtection="1">
      <alignment horizontal="justify" vertical="center" wrapText="1"/>
    </xf>
    <xf numFmtId="0" fontId="4" fillId="6" borderId="27" xfId="0" applyFont="1" applyFill="1" applyBorder="1" applyAlignment="1" applyProtection="1">
      <alignment vertical="center" wrapText="1"/>
      <protection locked="0"/>
    </xf>
    <xf numFmtId="0" fontId="4" fillId="6" borderId="14"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6" fillId="0" borderId="12" xfId="0" applyNumberFormat="1" applyFont="1" applyFill="1" applyBorder="1" applyAlignment="1" applyProtection="1">
      <alignment horizontal="center" vertical="center" wrapText="1"/>
    </xf>
    <xf numFmtId="0" fontId="3" fillId="0" borderId="6" xfId="0" applyFont="1" applyBorder="1" applyAlignment="1" applyProtection="1">
      <alignment horizontal="justify" vertical="top" wrapText="1"/>
    </xf>
    <xf numFmtId="0" fontId="4" fillId="2" borderId="6"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protection locked="0"/>
    </xf>
    <xf numFmtId="0" fontId="3" fillId="0" borderId="16" xfId="0" applyFont="1" applyBorder="1" applyAlignment="1" applyProtection="1">
      <alignment horizontal="justify" vertical="center" wrapText="1"/>
    </xf>
    <xf numFmtId="0" fontId="4" fillId="6" borderId="16" xfId="0" applyFont="1" applyFill="1" applyBorder="1" applyAlignment="1" applyProtection="1">
      <alignment vertical="center" wrapText="1"/>
      <protection locked="0"/>
    </xf>
    <xf numFmtId="0" fontId="4" fillId="6" borderId="24" xfId="0" applyFont="1" applyFill="1" applyBorder="1" applyAlignment="1" applyProtection="1">
      <alignment vertical="center" wrapText="1"/>
      <protection locked="0"/>
    </xf>
    <xf numFmtId="0" fontId="4" fillId="3" borderId="14" xfId="0" applyNumberFormat="1" applyFont="1" applyFill="1" applyBorder="1" applyAlignment="1" applyProtection="1">
      <alignment horizontal="center" vertical="center" wrapText="1"/>
      <protection locked="0"/>
    </xf>
    <xf numFmtId="0" fontId="3" fillId="0" borderId="20" xfId="0" applyFont="1" applyBorder="1" applyAlignment="1" applyProtection="1">
      <alignment horizontal="justify" vertical="center" wrapText="1"/>
    </xf>
    <xf numFmtId="0" fontId="4" fillId="3" borderId="20" xfId="0" applyNumberFormat="1" applyFont="1" applyFill="1" applyBorder="1" applyAlignment="1" applyProtection="1">
      <alignment horizontal="center" vertical="center" wrapText="1"/>
      <protection locked="0"/>
    </xf>
    <xf numFmtId="0" fontId="4" fillId="6" borderId="20" xfId="0" applyFont="1" applyFill="1" applyBorder="1" applyAlignment="1" applyProtection="1">
      <alignment vertical="center" wrapText="1"/>
      <protection locked="0"/>
    </xf>
    <xf numFmtId="0" fontId="6" fillId="0" borderId="10" xfId="0" applyFont="1" applyBorder="1" applyAlignment="1" applyProtection="1">
      <alignment horizontal="justify" vertical="center" wrapTex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xf>
    <xf numFmtId="0" fontId="6" fillId="0" borderId="10" xfId="0" applyFont="1" applyBorder="1" applyAlignment="1" applyProtection="1">
      <alignment vertical="center" wrapText="1"/>
      <protection locked="0"/>
    </xf>
    <xf numFmtId="0" fontId="4" fillId="6" borderId="19"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0" borderId="20" xfId="0" applyFont="1" applyBorder="1" applyAlignment="1" applyProtection="1">
      <alignment horizontal="center" vertical="center" wrapText="1"/>
      <protection locked="0"/>
    </xf>
    <xf numFmtId="0" fontId="3" fillId="6" borderId="20" xfId="0" applyFont="1" applyFill="1" applyBorder="1" applyAlignment="1" applyProtection="1">
      <alignment vertical="center" wrapText="1"/>
      <protection locked="0"/>
    </xf>
    <xf numFmtId="0" fontId="3" fillId="6" borderId="6" xfId="0" applyFont="1" applyFill="1" applyBorder="1" applyAlignment="1" applyProtection="1">
      <alignment horizontal="center" vertical="center" wrapText="1"/>
      <protection locked="0"/>
    </xf>
    <xf numFmtId="0" fontId="3" fillId="6" borderId="16" xfId="0" applyFont="1" applyFill="1" applyBorder="1" applyAlignment="1" applyProtection="1">
      <alignment vertical="center" wrapText="1"/>
      <protection locked="0"/>
    </xf>
    <xf numFmtId="0" fontId="6" fillId="0" borderId="27"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6" fillId="2" borderId="22" xfId="0" applyFont="1" applyFill="1" applyBorder="1" applyAlignment="1" applyProtection="1">
      <alignment horizontal="center" vertical="center" wrapText="1"/>
    </xf>
    <xf numFmtId="9" fontId="6" fillId="0" borderId="22" xfId="1" applyFont="1" applyFill="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9" fontId="6" fillId="0" borderId="14" xfId="1" applyFont="1" applyFill="1" applyBorder="1" applyAlignment="1" applyProtection="1">
      <alignment horizontal="center" vertical="center" wrapText="1"/>
      <protection locked="0"/>
    </xf>
    <xf numFmtId="9" fontId="6" fillId="0" borderId="5" xfId="1" applyFont="1" applyFill="1" applyBorder="1" applyAlignment="1" applyProtection="1">
      <alignment horizontal="center" vertical="center" wrapText="1"/>
      <protection locked="0"/>
    </xf>
    <xf numFmtId="0" fontId="2" fillId="0" borderId="12" xfId="0" applyFont="1" applyBorder="1" applyAlignment="1" applyProtection="1">
      <alignment horizontal="justify" vertical="center" wrapText="1"/>
    </xf>
    <xf numFmtId="0" fontId="6"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justify" vertical="center" wrapText="1"/>
    </xf>
    <xf numFmtId="0" fontId="2"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justify" vertical="center" wrapText="1"/>
    </xf>
    <xf numFmtId="0" fontId="2" fillId="0" borderId="10" xfId="0" applyFont="1" applyBorder="1" applyAlignment="1" applyProtection="1">
      <alignment horizontal="center" vertical="center" wrapText="1"/>
    </xf>
    <xf numFmtId="0" fontId="3" fillId="0" borderId="17" xfId="0" applyFont="1" applyBorder="1" applyAlignment="1" applyProtection="1">
      <alignment horizontal="justify" vertical="center" wrapText="1"/>
    </xf>
    <xf numFmtId="0" fontId="3" fillId="0" borderId="13" xfId="0" applyFont="1" applyBorder="1" applyAlignment="1" applyProtection="1">
      <alignment vertical="center" wrapText="1"/>
      <protection locked="0"/>
    </xf>
    <xf numFmtId="0" fontId="3" fillId="0" borderId="10" xfId="0" applyFont="1" applyBorder="1" applyAlignment="1" applyProtection="1">
      <alignment horizontal="justify" vertical="top" wrapText="1"/>
    </xf>
    <xf numFmtId="0" fontId="2" fillId="0" borderId="8" xfId="0" applyFont="1" applyBorder="1" applyAlignment="1" applyProtection="1">
      <alignment horizontal="justify" vertical="center" wrapText="1"/>
    </xf>
    <xf numFmtId="0" fontId="7" fillId="0" borderId="0" xfId="0" applyFont="1" applyAlignment="1" applyProtection="1">
      <alignment wrapText="1"/>
      <protection locked="0"/>
    </xf>
    <xf numFmtId="0" fontId="3"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4" fillId="0" borderId="12" xfId="0" applyFont="1" applyBorder="1" applyAlignment="1" applyProtection="1">
      <alignment horizontal="justify" vertical="center" wrapText="1"/>
    </xf>
    <xf numFmtId="0" fontId="4" fillId="0" borderId="12" xfId="0" applyFont="1" applyFill="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5" xfId="0" applyFont="1" applyBorder="1" applyAlignment="1" applyProtection="1">
      <alignment horizontal="justify" vertical="center" wrapText="1"/>
    </xf>
    <xf numFmtId="0" fontId="2" fillId="0" borderId="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31" xfId="0" applyFont="1" applyBorder="1" applyAlignment="1" applyProtection="1">
      <alignment horizontal="justify" vertical="center" wrapText="1"/>
    </xf>
    <xf numFmtId="0" fontId="6" fillId="2" borderId="31" xfId="0" applyFont="1" applyFill="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4" fillId="3" borderId="31" xfId="0" applyFont="1" applyFill="1" applyBorder="1" applyAlignment="1" applyProtection="1">
      <alignment horizontal="center" vertical="center" wrapText="1"/>
      <protection locked="0"/>
    </xf>
    <xf numFmtId="0" fontId="3" fillId="0" borderId="31" xfId="0" applyFont="1" applyBorder="1" applyAlignment="1" applyProtection="1">
      <alignment vertical="center" wrapText="1"/>
      <protection locked="0"/>
    </xf>
    <xf numFmtId="0" fontId="4" fillId="0" borderId="10" xfId="0" applyFont="1" applyBorder="1" applyAlignment="1" applyProtection="1">
      <alignment horizontal="center" vertical="center" wrapText="1"/>
    </xf>
    <xf numFmtId="0" fontId="3" fillId="0" borderId="30" xfId="0" applyFont="1" applyBorder="1" applyAlignment="1" applyProtection="1">
      <alignment horizontal="justify" vertical="center" wrapText="1"/>
    </xf>
    <xf numFmtId="0" fontId="4" fillId="0" borderId="2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0" borderId="12" xfId="0" applyFont="1" applyBorder="1" applyAlignment="1" applyProtection="1">
      <alignment horizontal="justify" vertical="center"/>
    </xf>
    <xf numFmtId="0" fontId="4" fillId="0" borderId="18" xfId="0" applyFont="1" applyBorder="1" applyAlignment="1" applyProtection="1">
      <alignment horizontal="center" vertical="center" wrapText="1"/>
    </xf>
    <xf numFmtId="0" fontId="2" fillId="0" borderId="18" xfId="0" applyFont="1" applyBorder="1" applyAlignment="1" applyProtection="1">
      <alignment vertical="center" wrapText="1"/>
      <protection locked="0"/>
    </xf>
    <xf numFmtId="9" fontId="4" fillId="3" borderId="10" xfId="0" applyNumberFormat="1" applyFont="1" applyFill="1" applyBorder="1" applyAlignment="1" applyProtection="1">
      <alignment horizontal="center" vertical="center" wrapText="1"/>
      <protection locked="0"/>
    </xf>
    <xf numFmtId="9" fontId="4" fillId="3" borderId="16" xfId="0" applyNumberFormat="1"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xf>
    <xf numFmtId="0" fontId="3" fillId="3" borderId="12"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xf>
    <xf numFmtId="0" fontId="6" fillId="0" borderId="0" xfId="0" applyFont="1" applyAlignment="1" applyProtection="1">
      <alignment wrapText="1"/>
      <protection locked="0"/>
    </xf>
    <xf numFmtId="0" fontId="3" fillId="0" borderId="1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1" xfId="0" applyFont="1" applyBorder="1" applyAlignment="1" applyProtection="1">
      <alignment horizontal="justify" vertical="center" wrapText="1"/>
    </xf>
    <xf numFmtId="0" fontId="2" fillId="0" borderId="1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0" borderId="15" xfId="0" applyFont="1" applyBorder="1" applyAlignment="1" applyProtection="1">
      <alignment horizontal="justify" vertical="top" wrapText="1"/>
    </xf>
    <xf numFmtId="0" fontId="2" fillId="2" borderId="15" xfId="0" applyFont="1" applyFill="1" applyBorder="1" applyAlignment="1" applyProtection="1">
      <alignment horizontal="center" vertical="center" wrapText="1"/>
    </xf>
    <xf numFmtId="9" fontId="4" fillId="3" borderId="15" xfId="1"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2" fillId="0" borderId="4" xfId="0" applyFont="1" applyBorder="1" applyAlignment="1" applyProtection="1">
      <alignment horizontal="justify" vertical="center" wrapText="1"/>
    </xf>
    <xf numFmtId="0" fontId="4" fillId="2" borderId="13"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9" fontId="2" fillId="3" borderId="5" xfId="1"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xf>
    <xf numFmtId="0" fontId="3" fillId="0" borderId="22" xfId="0" applyFont="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xf>
    <xf numFmtId="0" fontId="3" fillId="0" borderId="29" xfId="0" applyFont="1" applyBorder="1" applyAlignment="1" applyProtection="1">
      <alignment horizontal="center" vertical="center" wrapText="1"/>
      <protection locked="0"/>
    </xf>
    <xf numFmtId="0" fontId="3" fillId="0" borderId="29" xfId="0" applyFont="1" applyBorder="1" applyAlignment="1" applyProtection="1">
      <alignment vertical="center" wrapText="1"/>
      <protection locked="0"/>
    </xf>
    <xf numFmtId="0" fontId="6" fillId="0" borderId="22" xfId="0" applyFont="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xf>
    <xf numFmtId="0" fontId="6" fillId="0" borderId="25" xfId="0" applyFont="1" applyFill="1" applyBorder="1" applyAlignment="1" applyProtection="1">
      <alignment horizontal="justify" vertical="center" wrapText="1"/>
    </xf>
    <xf numFmtId="0" fontId="6" fillId="0" borderId="25" xfId="0" applyFont="1" applyFill="1" applyBorder="1" applyAlignment="1" applyProtection="1">
      <alignment vertical="center" wrapText="1"/>
      <protection locked="0"/>
    </xf>
    <xf numFmtId="0" fontId="3" fillId="0" borderId="21" xfId="0" applyFont="1" applyBorder="1" applyAlignment="1" applyProtection="1">
      <alignment horizontal="left" vertical="top" wrapText="1"/>
    </xf>
    <xf numFmtId="0" fontId="3" fillId="0" borderId="21" xfId="0" applyFont="1" applyBorder="1" applyAlignment="1" applyProtection="1">
      <alignment vertical="center" wrapText="1"/>
      <protection locked="0"/>
    </xf>
    <xf numFmtId="9" fontId="6" fillId="3" borderId="16" xfId="1" applyFont="1" applyFill="1" applyBorder="1" applyAlignment="1" applyProtection="1">
      <alignment horizontal="center" vertical="center" wrapText="1"/>
      <protection locked="0"/>
    </xf>
    <xf numFmtId="0" fontId="3" fillId="0" borderId="25" xfId="0" applyFont="1" applyBorder="1" applyAlignment="1" applyProtection="1">
      <alignment horizontal="justify" vertical="center" wrapText="1"/>
    </xf>
    <xf numFmtId="0" fontId="2" fillId="2" borderId="25" xfId="0" applyFont="1" applyFill="1" applyBorder="1" applyAlignment="1" applyProtection="1">
      <alignment horizontal="center" vertical="center" wrapText="1"/>
    </xf>
    <xf numFmtId="0" fontId="2" fillId="0" borderId="25" xfId="0" applyFont="1" applyBorder="1" applyAlignment="1" applyProtection="1">
      <alignment horizontal="center" vertical="center" wrapText="1"/>
      <protection locked="0"/>
    </xf>
    <xf numFmtId="0" fontId="3" fillId="0" borderId="10" xfId="0" applyFont="1" applyBorder="1" applyAlignment="1" applyProtection="1">
      <alignment horizontal="justify" vertical="center"/>
    </xf>
    <xf numFmtId="0" fontId="2" fillId="2" borderId="10" xfId="0" applyFont="1" applyFill="1" applyBorder="1" applyAlignment="1" applyProtection="1">
      <alignment horizontal="center" vertical="center"/>
    </xf>
    <xf numFmtId="0" fontId="2" fillId="0" borderId="10" xfId="0" applyFont="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3" fillId="0" borderId="15" xfId="0" applyFont="1" applyBorder="1" applyAlignment="1" applyProtection="1">
      <alignment horizontal="justify" vertical="center"/>
    </xf>
    <xf numFmtId="0" fontId="2" fillId="2" borderId="16" xfId="0" applyFont="1" applyFill="1" applyBorder="1" applyAlignment="1" applyProtection="1">
      <alignment horizontal="center" vertical="center"/>
    </xf>
    <xf numFmtId="0" fontId="2" fillId="0" borderId="16" xfId="0" applyFont="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6" fillId="0" borderId="25" xfId="0" applyFont="1" applyBorder="1" applyAlignment="1" applyProtection="1">
      <alignment horizontal="justify" vertical="center"/>
    </xf>
    <xf numFmtId="0" fontId="3" fillId="0" borderId="10" xfId="0" applyFont="1" applyBorder="1" applyAlignment="1" applyProtection="1">
      <alignment horizontal="left" vertical="top" wrapText="1"/>
    </xf>
    <xf numFmtId="0" fontId="3" fillId="2" borderId="19"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9" fontId="3" fillId="3" borderId="13" xfId="1" applyFont="1" applyFill="1"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9" fontId="3" fillId="3" borderId="29" xfId="1"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xf>
    <xf numFmtId="0" fontId="2" fillId="0" borderId="25" xfId="0" applyFont="1" applyBorder="1" applyAlignment="1" applyProtection="1">
      <alignment horizontal="justify" vertical="center" wrapText="1"/>
    </xf>
    <xf numFmtId="0" fontId="2" fillId="0" borderId="25" xfId="0" applyNumberFormat="1" applyFont="1" applyFill="1" applyBorder="1" applyAlignment="1" applyProtection="1">
      <alignment horizontal="center" vertical="center" wrapText="1"/>
    </xf>
    <xf numFmtId="9" fontId="3" fillId="3" borderId="10" xfId="1"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xf>
    <xf numFmtId="0" fontId="2" fillId="0" borderId="25" xfId="0" applyFont="1" applyBorder="1" applyAlignment="1" applyProtection="1">
      <alignment vertical="center" wrapText="1"/>
      <protection locked="0"/>
    </xf>
    <xf numFmtId="0" fontId="2" fillId="0" borderId="10" xfId="0" applyNumberFormat="1" applyFont="1" applyFill="1" applyBorder="1" applyAlignment="1" applyProtection="1">
      <alignment horizontal="center" vertical="center" wrapText="1"/>
    </xf>
    <xf numFmtId="0" fontId="4" fillId="0" borderId="10" xfId="0" applyFont="1" applyBorder="1" applyAlignment="1" applyProtection="1">
      <alignment horizontal="justify" vertical="center" wrapText="1"/>
    </xf>
    <xf numFmtId="0" fontId="6" fillId="0" borderId="12" xfId="0" applyFont="1" applyFill="1" applyBorder="1" applyAlignment="1" applyProtection="1">
      <alignment horizontal="justify" vertical="center" wrapText="1"/>
    </xf>
    <xf numFmtId="0" fontId="6" fillId="2" borderId="19" xfId="0" applyFont="1" applyFill="1" applyBorder="1" applyAlignment="1" applyProtection="1">
      <alignment vertical="center" wrapText="1"/>
    </xf>
    <xf numFmtId="0" fontId="6" fillId="0" borderId="21" xfId="0" quotePrefix="1" applyFont="1" applyBorder="1" applyAlignment="1" applyProtection="1">
      <alignment horizontal="center" vertical="center" wrapText="1"/>
    </xf>
    <xf numFmtId="0" fontId="3" fillId="0" borderId="5" xfId="0" applyFont="1" applyBorder="1" applyAlignment="1" applyProtection="1">
      <alignment horizontal="justify" vertical="center"/>
    </xf>
    <xf numFmtId="0" fontId="4" fillId="3" borderId="5" xfId="1" applyNumberFormat="1" applyFont="1" applyFill="1" applyBorder="1" applyAlignment="1" applyProtection="1">
      <alignment horizontal="center" vertical="center" wrapText="1"/>
      <protection locked="0"/>
    </xf>
    <xf numFmtId="0" fontId="2" fillId="0" borderId="22" xfId="0" applyFont="1" applyBorder="1" applyAlignment="1" applyProtection="1">
      <alignment vertical="center" wrapText="1"/>
      <protection locked="0"/>
    </xf>
    <xf numFmtId="0" fontId="2" fillId="2" borderId="29"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0" borderId="31" xfId="0" applyFont="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protection locked="0"/>
    </xf>
    <xf numFmtId="0" fontId="3" fillId="0" borderId="2" xfId="0" quotePrefix="1" applyFont="1" applyBorder="1" applyAlignment="1" applyProtection="1">
      <alignment horizontal="center" vertical="center" wrapText="1"/>
    </xf>
    <xf numFmtId="0" fontId="3" fillId="0" borderId="6" xfId="0" quotePrefix="1" applyFont="1" applyBorder="1" applyAlignment="1" applyProtection="1">
      <alignment horizontal="center" vertical="center" wrapText="1"/>
    </xf>
    <xf numFmtId="0" fontId="3" fillId="0" borderId="3" xfId="0" quotePrefix="1" applyFont="1" applyBorder="1" applyAlignment="1" applyProtection="1">
      <alignment horizontal="center" vertical="center" wrapText="1"/>
    </xf>
    <xf numFmtId="0" fontId="3" fillId="0" borderId="21" xfId="0" quotePrefix="1" applyFont="1" applyBorder="1" applyAlignment="1" applyProtection="1">
      <alignment horizontal="center" vertical="center" wrapText="1"/>
    </xf>
    <xf numFmtId="0" fontId="3" fillId="0" borderId="28" xfId="0" quotePrefix="1" applyFont="1" applyBorder="1" applyAlignment="1" applyProtection="1">
      <alignment horizontal="center" vertical="center" wrapText="1"/>
    </xf>
    <xf numFmtId="0" fontId="3" fillId="0" borderId="2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21" xfId="0" quotePrefix="1" applyFont="1" applyBorder="1" applyAlignment="1" applyProtection="1">
      <alignment horizontal="center" vertical="center" wrapText="1"/>
    </xf>
    <xf numFmtId="0" fontId="4" fillId="0" borderId="6" xfId="0" quotePrefix="1" applyFont="1" applyBorder="1" applyAlignment="1" applyProtection="1">
      <alignment horizontal="center" vertical="center" wrapText="1"/>
    </xf>
    <xf numFmtId="0" fontId="4" fillId="0" borderId="28" xfId="0" quotePrefix="1"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21" xfId="0" quotePrefix="1" applyFont="1" applyBorder="1" applyAlignment="1" applyProtection="1">
      <alignment horizontal="center" vertical="center" wrapText="1"/>
    </xf>
    <xf numFmtId="0" fontId="2" fillId="0" borderId="28" xfId="0" quotePrefix="1" applyFont="1" applyBorder="1" applyAlignment="1" applyProtection="1">
      <alignment horizontal="center" vertical="center" wrapText="1"/>
    </xf>
    <xf numFmtId="0" fontId="2" fillId="0" borderId="3" xfId="0" quotePrefix="1" applyFont="1" applyBorder="1" applyAlignment="1" applyProtection="1">
      <alignment horizontal="center" vertical="center" wrapText="1"/>
    </xf>
    <xf numFmtId="0" fontId="4" fillId="0" borderId="3" xfId="0" quotePrefix="1" applyFont="1" applyBorder="1" applyAlignment="1" applyProtection="1">
      <alignment horizontal="center" vertical="center" wrapText="1"/>
    </xf>
    <xf numFmtId="0" fontId="3" fillId="0" borderId="28"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9" xfId="0" applyFont="1" applyBorder="1" applyAlignment="1" applyProtection="1">
      <alignment horizontal="left" vertical="center" wrapText="1"/>
      <protection locked="0"/>
    </xf>
    <xf numFmtId="0" fontId="2" fillId="0" borderId="6" xfId="0" quotePrefix="1" applyFont="1" applyBorder="1" applyAlignment="1" applyProtection="1">
      <alignment horizontal="center" vertical="center" wrapText="1"/>
    </xf>
    <xf numFmtId="0" fontId="6" fillId="0" borderId="21" xfId="0" quotePrefix="1" applyFont="1" applyBorder="1" applyAlignment="1" applyProtection="1">
      <alignment horizontal="center" vertical="center" wrapText="1"/>
    </xf>
    <xf numFmtId="0" fontId="6" fillId="0" borderId="3" xfId="0" quotePrefix="1" applyFont="1" applyBorder="1" applyAlignment="1" applyProtection="1">
      <alignment horizontal="center" vertical="center" wrapText="1"/>
    </xf>
    <xf numFmtId="0" fontId="6" fillId="0" borderId="28" xfId="0" quotePrefix="1" applyFont="1" applyBorder="1" applyAlignment="1" applyProtection="1">
      <alignment horizontal="center" vertical="center" wrapText="1"/>
    </xf>
    <xf numFmtId="0" fontId="8" fillId="0" borderId="0" xfId="0" applyFont="1" applyProtection="1">
      <protection locked="0"/>
    </xf>
    <xf numFmtId="0" fontId="8" fillId="0" borderId="0" xfId="0" applyFont="1" applyBorder="1" applyProtection="1">
      <protection locked="0"/>
    </xf>
    <xf numFmtId="0" fontId="3" fillId="0" borderId="17" xfId="0" applyFont="1" applyBorder="1" applyAlignment="1" applyProtection="1">
      <alignment vertical="center" wrapText="1"/>
    </xf>
    <xf numFmtId="0" fontId="4" fillId="0" borderId="19" xfId="0" applyFont="1" applyBorder="1" applyAlignment="1" applyProtection="1">
      <alignment horizontal="center" vertical="center" wrapText="1"/>
    </xf>
    <xf numFmtId="0" fontId="3" fillId="0" borderId="22" xfId="0" applyFont="1" applyBorder="1" applyAlignment="1" applyProtection="1">
      <alignment vertical="center" wrapText="1"/>
    </xf>
    <xf numFmtId="0" fontId="4" fillId="0" borderId="2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5" xfId="0" applyFont="1" applyBorder="1" applyAlignment="1" applyProtection="1">
      <alignment vertical="center"/>
    </xf>
    <xf numFmtId="0" fontId="2" fillId="2"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xf>
    <xf numFmtId="0" fontId="2" fillId="0" borderId="5"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3" fillId="0" borderId="15" xfId="0" quotePrefix="1" applyFont="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28" xfId="0" applyFont="1" applyBorder="1" applyAlignment="1">
      <alignment horizontal="center" vertical="center" wrapText="1"/>
    </xf>
    <xf numFmtId="0" fontId="3" fillId="0" borderId="29" xfId="0" applyFont="1" applyBorder="1" applyAlignment="1" applyProtection="1">
      <alignment vertical="center" wrapText="1"/>
    </xf>
    <xf numFmtId="0" fontId="3" fillId="0" borderId="29" xfId="0" applyFont="1" applyFill="1" applyBorder="1" applyAlignment="1" applyProtection="1">
      <alignment horizontal="center" vertical="center" wrapText="1"/>
      <protection locked="0"/>
    </xf>
    <xf numFmtId="0" fontId="4" fillId="0" borderId="25" xfId="0" applyFont="1" applyBorder="1" applyAlignment="1" applyProtection="1">
      <alignment horizontal="justify" vertical="center" wrapText="1"/>
    </xf>
    <xf numFmtId="0" fontId="4" fillId="0" borderId="25"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2" fontId="2" fillId="0" borderId="8"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4" fillId="0" borderId="28" xfId="0" applyFont="1" applyBorder="1" applyAlignment="1" applyProtection="1">
      <alignment horizontal="center" vertical="center" wrapText="1"/>
    </xf>
    <xf numFmtId="0" fontId="3" fillId="0" borderId="30" xfId="0" applyFont="1" applyBorder="1" applyAlignment="1" applyProtection="1">
      <alignment vertical="center" wrapText="1"/>
    </xf>
    <xf numFmtId="0" fontId="3" fillId="0" borderId="6" xfId="0" applyFont="1" applyBorder="1" applyAlignment="1" applyProtection="1">
      <alignment horizontal="justify" vertical="center" wrapText="1"/>
    </xf>
    <xf numFmtId="0" fontId="4" fillId="0" borderId="0" xfId="0" applyFont="1" applyBorder="1" applyAlignment="1" applyProtection="1">
      <alignment wrapText="1"/>
      <protection locked="0"/>
    </xf>
    <xf numFmtId="0" fontId="4" fillId="0" borderId="0" xfId="0" applyFont="1" applyAlignment="1" applyProtection="1">
      <protection locked="0"/>
    </xf>
    <xf numFmtId="0" fontId="4" fillId="0" borderId="0" xfId="0" applyFont="1" applyAlignment="1" applyProtection="1">
      <alignment wrapText="1"/>
    </xf>
    <xf numFmtId="0" fontId="6" fillId="0" borderId="0" xfId="0" applyFont="1" applyFill="1" applyAlignment="1" applyProtection="1">
      <alignment wrapText="1"/>
      <protection locked="0"/>
    </xf>
    <xf numFmtId="0" fontId="4" fillId="0" borderId="10" xfId="0" applyFont="1" applyBorder="1" applyAlignment="1" applyProtection="1">
      <alignment horizontal="justify" vertical="center" wrapText="1"/>
      <protection locked="0"/>
    </xf>
    <xf numFmtId="0" fontId="3" fillId="3" borderId="22" xfId="0" applyNumberFormat="1" applyFont="1" applyFill="1" applyBorder="1" applyAlignment="1" applyProtection="1">
      <alignment horizontal="center" vertical="center" wrapText="1"/>
      <protection locked="0"/>
    </xf>
    <xf numFmtId="0" fontId="3" fillId="3" borderId="10" xfId="0" applyNumberFormat="1" applyFont="1" applyFill="1" applyBorder="1" applyAlignment="1" applyProtection="1">
      <alignment horizontal="center" vertical="center" wrapText="1"/>
      <protection locked="0"/>
    </xf>
    <xf numFmtId="9" fontId="6" fillId="3" borderId="5" xfId="1" applyFont="1" applyFill="1" applyBorder="1" applyAlignment="1" applyProtection="1">
      <alignment horizontal="center" vertical="center" wrapText="1"/>
      <protection locked="0"/>
    </xf>
    <xf numFmtId="0" fontId="2" fillId="2" borderId="5"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wrapText="1"/>
    </xf>
    <xf numFmtId="0" fontId="4" fillId="0" borderId="0" xfId="0" applyFont="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314739</xdr:colOff>
      <xdr:row>17</xdr:row>
      <xdr:rowOff>447275</xdr:rowOff>
    </xdr:from>
    <xdr:ext cx="2762249" cy="504825"/>
    <mc:AlternateContent xmlns:mc="http://schemas.openxmlformats.org/markup-compatibility/2006" xmlns:a14="http://schemas.microsoft.com/office/drawing/2010/main">
      <mc:Choice Requires="a14">
        <xdr:sp macro="" textlink="">
          <xdr:nvSpPr>
            <xdr:cNvPr id="20" name="TextBox 19"/>
            <xdr:cNvSpPr txBox="1"/>
          </xdr:nvSpPr>
          <xdr:spPr>
            <a:xfrm>
              <a:off x="1010478" y="856423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0" name="TextBox 19"/>
            <xdr:cNvSpPr txBox="1"/>
          </xdr:nvSpPr>
          <xdr:spPr>
            <a:xfrm>
              <a:off x="1010478" y="856423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306458</xdr:colOff>
      <xdr:row>37</xdr:row>
      <xdr:rowOff>422411</xdr:rowOff>
    </xdr:from>
    <xdr:ext cx="2762249" cy="504825"/>
    <mc:AlternateContent xmlns:mc="http://schemas.openxmlformats.org/markup-compatibility/2006" xmlns:a14="http://schemas.microsoft.com/office/drawing/2010/main">
      <mc:Choice Requires="a14">
        <xdr:sp macro="" textlink="">
          <xdr:nvSpPr>
            <xdr:cNvPr id="21" name="TextBox 20"/>
            <xdr:cNvSpPr txBox="1"/>
          </xdr:nvSpPr>
          <xdr:spPr>
            <a:xfrm>
              <a:off x="1002197" y="1499980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1" name="TextBox 20"/>
            <xdr:cNvSpPr txBox="1"/>
          </xdr:nvSpPr>
          <xdr:spPr>
            <a:xfrm>
              <a:off x="1002197" y="1499980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389301</xdr:colOff>
      <xdr:row>40</xdr:row>
      <xdr:rowOff>662640</xdr:rowOff>
    </xdr:from>
    <xdr:ext cx="2762249" cy="504825"/>
    <mc:AlternateContent xmlns:mc="http://schemas.openxmlformats.org/markup-compatibility/2006" xmlns:a14="http://schemas.microsoft.com/office/drawing/2010/main">
      <mc:Choice Requires="a14">
        <xdr:sp macro="" textlink="">
          <xdr:nvSpPr>
            <xdr:cNvPr id="22" name="TextBox 21"/>
            <xdr:cNvSpPr txBox="1"/>
          </xdr:nvSpPr>
          <xdr:spPr>
            <a:xfrm>
              <a:off x="1085040" y="1689655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2" name="TextBox 21"/>
            <xdr:cNvSpPr txBox="1"/>
          </xdr:nvSpPr>
          <xdr:spPr>
            <a:xfrm>
              <a:off x="1085040" y="1689655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397584</xdr:colOff>
      <xdr:row>47</xdr:row>
      <xdr:rowOff>397584</xdr:rowOff>
    </xdr:from>
    <xdr:ext cx="2762249" cy="504825"/>
    <mc:AlternateContent xmlns:mc="http://schemas.openxmlformats.org/markup-compatibility/2006" xmlns:a14="http://schemas.microsoft.com/office/drawing/2010/main">
      <mc:Choice Requires="a14">
        <xdr:sp macro="" textlink="">
          <xdr:nvSpPr>
            <xdr:cNvPr id="23" name="TextBox 22"/>
            <xdr:cNvSpPr txBox="1"/>
          </xdr:nvSpPr>
          <xdr:spPr>
            <a:xfrm>
              <a:off x="1093323" y="1988656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3" name="TextBox 22"/>
            <xdr:cNvSpPr txBox="1"/>
          </xdr:nvSpPr>
          <xdr:spPr>
            <a:xfrm>
              <a:off x="1093323" y="19886562"/>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770281</xdr:colOff>
      <xdr:row>64</xdr:row>
      <xdr:rowOff>687453</xdr:rowOff>
    </xdr:from>
    <xdr:ext cx="2762249" cy="504825"/>
    <mc:AlternateContent xmlns:mc="http://schemas.openxmlformats.org/markup-compatibility/2006" xmlns:a14="http://schemas.microsoft.com/office/drawing/2010/main">
      <mc:Choice Requires="a14">
        <xdr:sp macro="" textlink="">
          <xdr:nvSpPr>
            <xdr:cNvPr id="24" name="TextBox 23"/>
            <xdr:cNvSpPr txBox="1"/>
          </xdr:nvSpPr>
          <xdr:spPr>
            <a:xfrm>
              <a:off x="1466020" y="2624758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4" name="TextBox 23"/>
            <xdr:cNvSpPr txBox="1"/>
          </xdr:nvSpPr>
          <xdr:spPr>
            <a:xfrm>
              <a:off x="1466020" y="26247583"/>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331304</xdr:colOff>
      <xdr:row>85</xdr:row>
      <xdr:rowOff>438975</xdr:rowOff>
    </xdr:from>
    <xdr:ext cx="2762249" cy="504825"/>
    <mc:AlternateContent xmlns:mc="http://schemas.openxmlformats.org/markup-compatibility/2006" xmlns:a14="http://schemas.microsoft.com/office/drawing/2010/main">
      <mc:Choice Requires="a14">
        <xdr:sp macro="" textlink="">
          <xdr:nvSpPr>
            <xdr:cNvPr id="25" name="TextBox 24"/>
            <xdr:cNvSpPr txBox="1"/>
          </xdr:nvSpPr>
          <xdr:spPr>
            <a:xfrm>
              <a:off x="1027043" y="3450534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5" name="TextBox 24"/>
            <xdr:cNvSpPr txBox="1"/>
          </xdr:nvSpPr>
          <xdr:spPr>
            <a:xfrm>
              <a:off x="1027043" y="3450534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1</xdr:col>
      <xdr:colOff>539202</xdr:colOff>
      <xdr:row>88</xdr:row>
      <xdr:rowOff>654323</xdr:rowOff>
    </xdr:from>
    <xdr:ext cx="3804197" cy="504825"/>
    <mc:AlternateContent xmlns:mc="http://schemas.openxmlformats.org/markup-compatibility/2006" xmlns:a14="http://schemas.microsoft.com/office/drawing/2010/main">
      <mc:Choice Requires="a14">
        <xdr:sp macro="" textlink="">
          <xdr:nvSpPr>
            <xdr:cNvPr id="26" name="TextBox 25"/>
            <xdr:cNvSpPr txBox="1"/>
          </xdr:nvSpPr>
          <xdr:spPr>
            <a:xfrm>
              <a:off x="758277" y="36458798"/>
              <a:ext cx="38041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1,0</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26" name="TextBox 25"/>
            <xdr:cNvSpPr txBox="1"/>
          </xdr:nvSpPr>
          <xdr:spPr>
            <a:xfrm>
              <a:off x="758277" y="36458798"/>
              <a:ext cx="38041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b="0" i="0">
                  <a:solidFill>
                    <a:schemeClr val="tx1"/>
                  </a:solidFill>
                  <a:effectLst/>
                  <a:latin typeface="Cambria Math"/>
                  <a:ea typeface="+mn-ea"/>
                  <a:cs typeface="+mn-cs"/>
                </a:rPr>
                <a:t>vấn đề xử lý hoặc kiến nghị xử lý  </a:t>
              </a:r>
              <a:r>
                <a:rPr lang="en-US" sz="1400" i="0">
                  <a:solidFill>
                    <a:schemeClr val="tx1"/>
                  </a:solidFill>
                  <a:effectLst/>
                  <a:latin typeface="Cambria Math"/>
                  <a:ea typeface="+mn-ea"/>
                  <a:cs typeface="+mn-cs"/>
                </a:rPr>
                <a:t>x 1,0)/(100%)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339587</xdr:colOff>
      <xdr:row>96</xdr:row>
      <xdr:rowOff>422408</xdr:rowOff>
    </xdr:from>
    <xdr:ext cx="2762249" cy="504825"/>
    <mc:AlternateContent xmlns:mc="http://schemas.openxmlformats.org/markup-compatibility/2006" xmlns:a14="http://schemas.microsoft.com/office/drawing/2010/main">
      <mc:Choice Requires="a14">
        <xdr:sp macro="" textlink="">
          <xdr:nvSpPr>
            <xdr:cNvPr id="27" name="TextBox 26"/>
            <xdr:cNvSpPr txBox="1"/>
          </xdr:nvSpPr>
          <xdr:spPr>
            <a:xfrm>
              <a:off x="1035326" y="4038599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7" name="TextBox 26"/>
            <xdr:cNvSpPr txBox="1"/>
          </xdr:nvSpPr>
          <xdr:spPr>
            <a:xfrm>
              <a:off x="1035326" y="4038599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52182</xdr:colOff>
      <xdr:row>118</xdr:row>
      <xdr:rowOff>397558</xdr:rowOff>
    </xdr:from>
    <xdr:ext cx="3619497" cy="504825"/>
    <mc:AlternateContent xmlns:mc="http://schemas.openxmlformats.org/markup-compatibility/2006" xmlns:a14="http://schemas.microsoft.com/office/drawing/2010/main">
      <mc:Choice Requires="a14">
        <xdr:sp macro="" textlink="">
          <xdr:nvSpPr>
            <xdr:cNvPr id="28" name="TextBox 27"/>
            <xdr:cNvSpPr txBox="1"/>
          </xdr:nvSpPr>
          <xdr:spPr>
            <a:xfrm>
              <a:off x="861807" y="50079958"/>
              <a:ext cx="36194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𝑝</m:t>
                        </m:r>
                        <m:r>
                          <a:rPr lang="en-US" sz="1400" b="0" i="1">
                            <a:solidFill>
                              <a:schemeClr val="tx1"/>
                            </a:solidFill>
                            <a:effectLst/>
                            <a:latin typeface="Cambria Math"/>
                            <a:ea typeface="+mn-ea"/>
                            <a:cs typeface="+mn-cs"/>
                          </a:rPr>
                          <m:t>h</m:t>
                        </m:r>
                        <m:r>
                          <a:rPr lang="en-US" sz="1400" b="0" i="0">
                            <a:solidFill>
                              <a:schemeClr val="tx1"/>
                            </a:solidFill>
                            <a:effectLst/>
                            <a:latin typeface="Cambria Math"/>
                            <a:ea typeface="+mn-ea"/>
                            <a:cs typeface="+mn-cs"/>
                          </a:rPr>
                          <m:t>ả</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á</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đượ</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8" name="TextBox 27"/>
            <xdr:cNvSpPr txBox="1"/>
          </xdr:nvSpPr>
          <xdr:spPr>
            <a:xfrm>
              <a:off x="861807" y="50079958"/>
              <a:ext cx="3619497"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𝑝</a:t>
              </a:r>
              <a:r>
                <a:rPr lang="en-US" sz="1400" b="0" i="0">
                  <a:solidFill>
                    <a:schemeClr val="tx1"/>
                  </a:solidFill>
                  <a:effectLst/>
                  <a:latin typeface="Cambria Math"/>
                  <a:ea typeface="+mn-ea"/>
                  <a:cs typeface="+mn-cs"/>
                </a:rPr>
                <a:t>ℎản ánh kiến nghị được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256755</xdr:colOff>
      <xdr:row>122</xdr:row>
      <xdr:rowOff>663021</xdr:rowOff>
    </xdr:from>
    <xdr:ext cx="2932046" cy="504825"/>
    <mc:AlternateContent xmlns:mc="http://schemas.openxmlformats.org/markup-compatibility/2006" xmlns:a14="http://schemas.microsoft.com/office/drawing/2010/main">
      <mc:Choice Requires="a14">
        <xdr:sp macro="" textlink="">
          <xdr:nvSpPr>
            <xdr:cNvPr id="29" name="TextBox 28"/>
            <xdr:cNvSpPr txBox="1"/>
          </xdr:nvSpPr>
          <xdr:spPr>
            <a:xfrm>
              <a:off x="1066380" y="50678796"/>
              <a:ext cx="2932046"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9" name="TextBox 28"/>
            <xdr:cNvSpPr txBox="1"/>
          </xdr:nvSpPr>
          <xdr:spPr>
            <a:xfrm>
              <a:off x="1066380" y="50678796"/>
              <a:ext cx="2932046"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𝑟</a:t>
              </a:r>
              <a:r>
                <a:rPr lang="en-US" sz="1400" b="0" i="0">
                  <a:solidFill>
                    <a:schemeClr val="tx1"/>
                  </a:solidFill>
                  <a:effectLst/>
                  <a:latin typeface="Cambria Math"/>
                  <a:ea typeface="+mn-ea"/>
                  <a:cs typeface="+mn-cs"/>
                </a:rPr>
                <a:t>ất hài lòng và hài lòng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695734</xdr:colOff>
      <xdr:row>125</xdr:row>
      <xdr:rowOff>447260</xdr:rowOff>
    </xdr:from>
    <xdr:ext cx="2849223" cy="504825"/>
    <mc:AlternateContent xmlns:mc="http://schemas.openxmlformats.org/markup-compatibility/2006" xmlns:a14="http://schemas.microsoft.com/office/drawing/2010/main">
      <mc:Choice Requires="a14">
        <xdr:sp macro="" textlink="">
          <xdr:nvSpPr>
            <xdr:cNvPr id="30" name="TextBox 29"/>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0" name="TextBox 29"/>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i="0">
                  <a:solidFill>
                    <a:schemeClr val="tx1"/>
                  </a:solidFill>
                  <a:effectLst/>
                  <a:latin typeface="+mn-lt"/>
                  <a:ea typeface="+mn-ea"/>
                  <a:cs typeface="+mn-cs"/>
                </a:rPr>
                <a:t>𝑟</a:t>
              </a:r>
              <a:r>
                <a:rPr lang="en-US" sz="1400" b="0" i="0">
                  <a:solidFill>
                    <a:schemeClr val="tx1"/>
                  </a:solidFill>
                  <a:effectLst/>
                  <a:latin typeface="+mn-lt"/>
                  <a:ea typeface="+mn-ea"/>
                  <a:cs typeface="+mn-cs"/>
                </a:rPr>
                <a:t>ất hài lòng và hài lòng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695734</xdr:colOff>
      <xdr:row>126</xdr:row>
      <xdr:rowOff>447260</xdr:rowOff>
    </xdr:from>
    <xdr:ext cx="2849223" cy="504825"/>
    <mc:AlternateContent xmlns:mc="http://schemas.openxmlformats.org/markup-compatibility/2006" xmlns:a14="http://schemas.microsoft.com/office/drawing/2010/main">
      <mc:Choice Requires="a14">
        <xdr:sp macro="" textlink="">
          <xdr:nvSpPr>
            <xdr:cNvPr id="31" name="TextBox 30"/>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1" name="TextBox 30"/>
            <xdr:cNvSpPr txBox="1"/>
          </xdr:nvSpPr>
          <xdr:spPr>
            <a:xfrm>
              <a:off x="1391473" y="53538782"/>
              <a:ext cx="284922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i="0">
                  <a:solidFill>
                    <a:schemeClr val="tx1"/>
                  </a:solidFill>
                  <a:effectLst/>
                  <a:latin typeface="+mn-lt"/>
                  <a:ea typeface="+mn-ea"/>
                  <a:cs typeface="+mn-cs"/>
                </a:rPr>
                <a:t>𝑟</a:t>
              </a:r>
              <a:r>
                <a:rPr lang="en-US" sz="1400" b="0" i="0">
                  <a:solidFill>
                    <a:schemeClr val="tx1"/>
                  </a:solidFill>
                  <a:effectLst/>
                  <a:latin typeface="+mn-lt"/>
                  <a:ea typeface="+mn-ea"/>
                  <a:cs typeface="+mn-cs"/>
                </a:rPr>
                <a:t>ất hài lòng và hài lòng </a:t>
              </a:r>
              <a:r>
                <a:rPr lang="en-US" sz="1400" i="0">
                  <a:solidFill>
                    <a:schemeClr val="tx1"/>
                  </a:solidFill>
                  <a:effectLst/>
                  <a:latin typeface="Cambria Math"/>
                  <a:ea typeface="+mn-ea"/>
                  <a:cs typeface="+mn-cs"/>
                </a:rPr>
                <a:t>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99391</xdr:colOff>
      <xdr:row>139</xdr:row>
      <xdr:rowOff>662606</xdr:rowOff>
    </xdr:from>
    <xdr:ext cx="3314701" cy="513474"/>
    <mc:AlternateContent xmlns:mc="http://schemas.openxmlformats.org/markup-compatibility/2006" xmlns:a14="http://schemas.microsoft.com/office/drawing/2010/main">
      <mc:Choice Requires="a14">
        <xdr:sp macro="" textlink="">
          <xdr:nvSpPr>
            <xdr:cNvPr id="32" name="TextBox 31"/>
            <xdr:cNvSpPr txBox="1"/>
          </xdr:nvSpPr>
          <xdr:spPr>
            <a:xfrm>
              <a:off x="795130" y="6114221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đơ</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ị đạ</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danh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hi</m:t>
                        </m:r>
                        <m:r>
                          <a:rPr lang="en-US" sz="1400" b="0" i="0">
                            <a:solidFill>
                              <a:schemeClr val="tx1"/>
                            </a:solidFill>
                            <a:effectLst/>
                            <a:latin typeface="Cambria Math"/>
                            <a:ea typeface="+mn-ea"/>
                            <a:cs typeface="+mn-cs"/>
                          </a:rPr>
                          <m:t>ệ</m:t>
                        </m:r>
                        <m:r>
                          <m:rPr>
                            <m:sty m:val="p"/>
                          </m:rPr>
                          <a:rPr lang="en-US" sz="1400" b="0" i="0">
                            <a:solidFill>
                              <a:schemeClr val="tx1"/>
                            </a:solidFill>
                            <a:effectLst/>
                            <a:latin typeface="Cambria Math"/>
                            <a:ea typeface="+mn-ea"/>
                            <a:cs typeface="+mn-cs"/>
                          </a:rPr>
                          <m:t>u</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thi</m:t>
                        </m:r>
                        <m:r>
                          <a:rPr lang="en-US" sz="1400" b="0" i="0">
                            <a:solidFill>
                              <a:schemeClr val="tx1"/>
                            </a:solidFill>
                            <a:effectLst/>
                            <a:latin typeface="Cambria Math"/>
                            <a:ea typeface="+mn-ea"/>
                            <a:cs typeface="+mn-cs"/>
                          </a:rPr>
                          <m:t> đ</m:t>
                        </m:r>
                        <m:r>
                          <m:rPr>
                            <m:sty m:val="p"/>
                          </m:rPr>
                          <a:rPr lang="en-US" sz="1400" b="0" i="0">
                            <a:solidFill>
                              <a:schemeClr val="tx1"/>
                            </a:solidFill>
                            <a:effectLst/>
                            <a:latin typeface="Cambria Math"/>
                            <a:ea typeface="+mn-ea"/>
                            <a:cs typeface="+mn-cs"/>
                          </a:rPr>
                          <m:t>ua</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5</m:t>
                        </m:r>
                      </m:num>
                      <m:den>
                        <m:r>
                          <a:rPr lang="en-US" sz="1400" b="0" i="0">
                            <a:solidFill>
                              <a:schemeClr val="tx1"/>
                            </a:solidFill>
                            <a:effectLst/>
                            <a:latin typeface="Cambria Math"/>
                            <a:ea typeface="+mn-ea"/>
                            <a:cs typeface="+mn-cs"/>
                          </a:rPr>
                          <m:t>8</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32" name="TextBox 31"/>
            <xdr:cNvSpPr txBox="1"/>
          </xdr:nvSpPr>
          <xdr:spPr>
            <a:xfrm>
              <a:off x="795130" y="6114221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đơ</a:t>
              </a:r>
              <a:r>
                <a:rPr lang="en-US" sz="1400" b="0" i="0">
                  <a:solidFill>
                    <a:schemeClr val="tx1"/>
                  </a:solidFill>
                  <a:effectLst/>
                  <a:latin typeface="Cambria Math"/>
                  <a:ea typeface="+mn-ea"/>
                  <a:cs typeface="+mn-cs"/>
                </a:rPr>
                <a:t>n vị đạt danh hiệu thi đua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5)/(8</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2</xdr:col>
      <xdr:colOff>99392</xdr:colOff>
      <xdr:row>148</xdr:row>
      <xdr:rowOff>670889</xdr:rowOff>
    </xdr:from>
    <xdr:ext cx="3314701" cy="521425"/>
    <mc:AlternateContent xmlns:mc="http://schemas.openxmlformats.org/markup-compatibility/2006" xmlns:a14="http://schemas.microsoft.com/office/drawing/2010/main">
      <mc:Choice Requires="a14">
        <xdr:sp macro="" textlink="">
          <xdr:nvSpPr>
            <xdr:cNvPr id="33" name="TextBox 32"/>
            <xdr:cNvSpPr txBox="1"/>
          </xdr:nvSpPr>
          <xdr:spPr>
            <a:xfrm>
              <a:off x="795131" y="65167563"/>
              <a:ext cx="331470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𝑘</m:t>
                        </m:r>
                        <m:r>
                          <a:rPr lang="en-US" sz="1400" b="0" i="0">
                            <a:solidFill>
                              <a:schemeClr val="tx1"/>
                            </a:solidFill>
                            <a:effectLst/>
                            <a:latin typeface="Cambria Math"/>
                            <a:ea typeface="+mn-ea"/>
                            <a:cs typeface="+mn-cs"/>
                          </a:rPr>
                          <m:t>ế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0</m:t>
                        </m:r>
                      </m:num>
                      <m:den>
                        <m:r>
                          <a:rPr lang="en-US" sz="1400" b="0" i="0">
                            <a:solidFill>
                              <a:schemeClr val="tx1"/>
                            </a:solidFill>
                            <a:effectLst/>
                            <a:latin typeface="Cambria Math"/>
                            <a:ea typeface="+mn-ea"/>
                            <a:cs typeface="+mn-cs"/>
                          </a:rPr>
                          <m:t>10</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33" name="TextBox 32"/>
            <xdr:cNvSpPr txBox="1"/>
          </xdr:nvSpPr>
          <xdr:spPr>
            <a:xfrm>
              <a:off x="795131" y="65167563"/>
              <a:ext cx="331470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𝑘</a:t>
              </a:r>
              <a:r>
                <a:rPr lang="en-US" sz="1400" b="0" i="0">
                  <a:solidFill>
                    <a:schemeClr val="tx1"/>
                  </a:solidFill>
                  <a:effectLst/>
                  <a:latin typeface="Cambria Math"/>
                  <a:ea typeface="+mn-ea"/>
                  <a:cs typeface="+mn-cs"/>
                </a:rPr>
                <a:t>ế hoạch hoàn thành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0)/(10</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2</xdr:col>
      <xdr:colOff>542925</xdr:colOff>
      <xdr:row>171</xdr:row>
      <xdr:rowOff>438150</xdr:rowOff>
    </xdr:from>
    <xdr:ext cx="2762249" cy="504825"/>
    <mc:AlternateContent xmlns:mc="http://schemas.openxmlformats.org/markup-compatibility/2006" xmlns:a14="http://schemas.microsoft.com/office/drawing/2010/main">
      <mc:Choice Requires="a14">
        <xdr:sp macro="" textlink="">
          <xdr:nvSpPr>
            <xdr:cNvPr id="34" name="TextBox 33"/>
            <xdr:cNvSpPr txBox="1"/>
          </xdr:nvSpPr>
          <xdr:spPr>
            <a:xfrm>
              <a:off x="1209675" y="67579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4" name="TextBox 33"/>
            <xdr:cNvSpPr txBox="1"/>
          </xdr:nvSpPr>
          <xdr:spPr>
            <a:xfrm>
              <a:off x="1209675" y="67579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1</xdr:col>
      <xdr:colOff>571500</xdr:colOff>
      <xdr:row>215</xdr:row>
      <xdr:rowOff>666750</xdr:rowOff>
    </xdr:from>
    <xdr:ext cx="3771900" cy="490775"/>
    <mc:AlternateContent xmlns:mc="http://schemas.openxmlformats.org/markup-compatibility/2006" xmlns:a14="http://schemas.microsoft.com/office/drawing/2010/main">
      <mc:Choice Requires="a14">
        <xdr:sp macro="" textlink="">
          <xdr:nvSpPr>
            <xdr:cNvPr id="35" name="TextBox 34"/>
            <xdr:cNvSpPr txBox="1"/>
          </xdr:nvSpPr>
          <xdr:spPr>
            <a:xfrm>
              <a:off x="790575" y="91478100"/>
              <a:ext cx="3771900" cy="490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300" i="1">
                            <a:solidFill>
                              <a:schemeClr val="tx1"/>
                            </a:solidFill>
                            <a:effectLst/>
                            <a:latin typeface="Cambria Math"/>
                            <a:ea typeface="+mn-ea"/>
                            <a:cs typeface="+mn-cs"/>
                          </a:rPr>
                        </m:ctrlPr>
                      </m:fPr>
                      <m:num>
                        <m:r>
                          <m:rPr>
                            <m:sty m:val="p"/>
                          </m:rPr>
                          <a:rPr lang="en-US" sz="1300">
                            <a:solidFill>
                              <a:schemeClr val="tx1"/>
                            </a:solidFill>
                            <a:effectLst/>
                            <a:latin typeface="Cambria Math"/>
                            <a:ea typeface="+mn-ea"/>
                            <a:cs typeface="+mn-cs"/>
                          </a:rPr>
                          <m:t>T</m:t>
                        </m:r>
                        <m:r>
                          <a:rPr lang="en-US" sz="1300">
                            <a:solidFill>
                              <a:schemeClr val="tx1"/>
                            </a:solidFill>
                            <a:effectLst/>
                            <a:latin typeface="Cambria Math"/>
                            <a:ea typeface="+mn-ea"/>
                            <a:cs typeface="+mn-cs"/>
                          </a:rPr>
                          <m:t>ỷ </m:t>
                        </m:r>
                        <m:r>
                          <m:rPr>
                            <m:sty m:val="p"/>
                          </m:rPr>
                          <a:rPr lang="en-US" sz="1300">
                            <a:solidFill>
                              <a:schemeClr val="tx1"/>
                            </a:solidFill>
                            <a:effectLst/>
                            <a:latin typeface="Cambria Math"/>
                            <a:ea typeface="+mn-ea"/>
                            <a:cs typeface="+mn-cs"/>
                          </a:rPr>
                          <m:t>l</m:t>
                        </m:r>
                        <m:r>
                          <a:rPr lang="en-US" sz="1300">
                            <a:solidFill>
                              <a:schemeClr val="tx1"/>
                            </a:solidFill>
                            <a:effectLst/>
                            <a:latin typeface="Cambria Math"/>
                            <a:ea typeface="+mn-ea"/>
                            <a:cs typeface="+mn-cs"/>
                          </a:rPr>
                          <m:t>ệ % </m:t>
                        </m:r>
                        <m:r>
                          <m:rPr>
                            <m:sty m:val="p"/>
                          </m:rPr>
                          <a:rPr lang="en-US" sz="1300" b="0" i="0">
                            <a:solidFill>
                              <a:schemeClr val="tx1"/>
                            </a:solidFill>
                            <a:effectLst/>
                            <a:latin typeface="Cambria Math"/>
                            <a:ea typeface="+mn-ea"/>
                            <a:cs typeface="+mn-cs"/>
                          </a:rPr>
                          <m:t>v</m:t>
                        </m:r>
                        <m:r>
                          <a:rPr lang="en-US" sz="1300" b="0" i="0">
                            <a:solidFill>
                              <a:schemeClr val="tx1"/>
                            </a:solidFill>
                            <a:effectLst/>
                            <a:latin typeface="Cambria Math"/>
                            <a:ea typeface="+mn-ea"/>
                            <a:cs typeface="+mn-cs"/>
                          </a:rPr>
                          <m:t>ấ</m:t>
                        </m:r>
                        <m:r>
                          <m:rPr>
                            <m:sty m:val="p"/>
                          </m:rPr>
                          <a:rPr lang="en-US" sz="1300" b="0" i="0">
                            <a:solidFill>
                              <a:schemeClr val="tx1"/>
                            </a:solidFill>
                            <a:effectLst/>
                            <a:latin typeface="Cambria Math"/>
                            <a:ea typeface="+mn-ea"/>
                            <a:cs typeface="+mn-cs"/>
                          </a:rPr>
                          <m:t>n</m:t>
                        </m:r>
                        <m:r>
                          <a:rPr lang="en-US" sz="1300" b="0" i="0">
                            <a:solidFill>
                              <a:schemeClr val="tx1"/>
                            </a:solidFill>
                            <a:effectLst/>
                            <a:latin typeface="Cambria Math"/>
                            <a:ea typeface="+mn-ea"/>
                            <a:cs typeface="+mn-cs"/>
                          </a:rPr>
                          <m:t> đề đượ</m:t>
                        </m:r>
                        <m:r>
                          <m:rPr>
                            <m:sty m:val="p"/>
                          </m:rPr>
                          <a:rPr lang="en-US" sz="1300">
                            <a:solidFill>
                              <a:schemeClr val="tx1"/>
                            </a:solidFill>
                            <a:effectLst/>
                            <a:latin typeface="Cambria Math"/>
                            <a:ea typeface="+mn-ea"/>
                            <a:cs typeface="+mn-cs"/>
                          </a:rPr>
                          <m:t>c</m:t>
                        </m:r>
                        <m:r>
                          <a:rPr lang="en-US" sz="1300">
                            <a:solidFill>
                              <a:schemeClr val="tx1"/>
                            </a:solidFill>
                            <a:effectLst/>
                            <a:latin typeface="Cambria Math"/>
                            <a:ea typeface="+mn-ea"/>
                            <a:cs typeface="+mn-cs"/>
                          </a:rPr>
                          <m:t> </m:t>
                        </m:r>
                        <m:r>
                          <m:rPr>
                            <m:sty m:val="p"/>
                          </m:rPr>
                          <a:rPr lang="en-US" sz="1300" b="0" i="0">
                            <a:solidFill>
                              <a:schemeClr val="tx1"/>
                            </a:solidFill>
                            <a:effectLst/>
                            <a:latin typeface="Cambria Math"/>
                            <a:ea typeface="+mn-ea"/>
                            <a:cs typeface="+mn-cs"/>
                          </a:rPr>
                          <m:t>x</m:t>
                        </m:r>
                        <m:r>
                          <a:rPr lang="en-US" sz="1300" b="0" i="0">
                            <a:solidFill>
                              <a:schemeClr val="tx1"/>
                            </a:solidFill>
                            <a:effectLst/>
                            <a:latin typeface="Cambria Math"/>
                            <a:ea typeface="+mn-ea"/>
                            <a:cs typeface="+mn-cs"/>
                          </a:rPr>
                          <m:t>ử </m:t>
                        </m:r>
                        <m:r>
                          <m:rPr>
                            <m:sty m:val="p"/>
                          </m:rPr>
                          <a:rPr lang="en-US" sz="1300" b="0" i="0">
                            <a:solidFill>
                              <a:schemeClr val="tx1"/>
                            </a:solidFill>
                            <a:effectLst/>
                            <a:latin typeface="Cambria Math"/>
                            <a:ea typeface="+mn-ea"/>
                            <a:cs typeface="+mn-cs"/>
                          </a:rPr>
                          <m:t>l</m:t>
                        </m:r>
                        <m:r>
                          <a:rPr lang="en-US" sz="1300" b="0" i="0">
                            <a:solidFill>
                              <a:schemeClr val="tx1"/>
                            </a:solidFill>
                            <a:effectLst/>
                            <a:latin typeface="Cambria Math"/>
                            <a:ea typeface="+mn-ea"/>
                            <a:cs typeface="+mn-cs"/>
                          </a:rPr>
                          <m:t>ý </m:t>
                        </m:r>
                        <m:r>
                          <m:rPr>
                            <m:sty m:val="p"/>
                          </m:rPr>
                          <a:rPr lang="en-US" sz="1300" b="0" i="0">
                            <a:solidFill>
                              <a:schemeClr val="tx1"/>
                            </a:solidFill>
                            <a:effectLst/>
                            <a:latin typeface="Cambria Math"/>
                            <a:ea typeface="+mn-ea"/>
                            <a:cs typeface="+mn-cs"/>
                          </a:rPr>
                          <m:t>ho</m:t>
                        </m:r>
                        <m:r>
                          <a:rPr lang="en-US" sz="1300" b="0" i="0">
                            <a:solidFill>
                              <a:schemeClr val="tx1"/>
                            </a:solidFill>
                            <a:effectLst/>
                            <a:latin typeface="Cambria Math"/>
                            <a:ea typeface="+mn-ea"/>
                            <a:cs typeface="+mn-cs"/>
                          </a:rPr>
                          <m:t>ặ</m:t>
                        </m:r>
                        <m:r>
                          <m:rPr>
                            <m:sty m:val="p"/>
                          </m:rPr>
                          <a:rPr lang="en-US" sz="1300" b="0" i="0">
                            <a:solidFill>
                              <a:schemeClr val="tx1"/>
                            </a:solidFill>
                            <a:effectLst/>
                            <a:latin typeface="Cambria Math"/>
                            <a:ea typeface="+mn-ea"/>
                            <a:cs typeface="+mn-cs"/>
                          </a:rPr>
                          <m:t>c</m:t>
                        </m:r>
                        <m:r>
                          <a:rPr lang="en-US" sz="1300" b="0" i="0">
                            <a:solidFill>
                              <a:schemeClr val="tx1"/>
                            </a:solidFill>
                            <a:effectLst/>
                            <a:latin typeface="Cambria Math"/>
                            <a:ea typeface="+mn-ea"/>
                            <a:cs typeface="+mn-cs"/>
                          </a:rPr>
                          <m:t> </m:t>
                        </m:r>
                        <m:r>
                          <m:rPr>
                            <m:sty m:val="p"/>
                          </m:rPr>
                          <a:rPr lang="en-US" sz="1300">
                            <a:solidFill>
                              <a:schemeClr val="tx1"/>
                            </a:solidFill>
                            <a:effectLst/>
                            <a:latin typeface="Cambria Math"/>
                            <a:ea typeface="+mn-ea"/>
                            <a:cs typeface="+mn-cs"/>
                          </a:rPr>
                          <m:t>ki</m:t>
                        </m:r>
                        <m:r>
                          <a:rPr lang="en-US" sz="1300">
                            <a:solidFill>
                              <a:schemeClr val="tx1"/>
                            </a:solidFill>
                            <a:effectLst/>
                            <a:latin typeface="Cambria Math"/>
                            <a:ea typeface="+mn-ea"/>
                            <a:cs typeface="+mn-cs"/>
                          </a:rPr>
                          <m:t>ế</m:t>
                        </m:r>
                        <m:r>
                          <m:rPr>
                            <m:sty m:val="p"/>
                          </m:rPr>
                          <a:rPr lang="en-US" sz="1300">
                            <a:solidFill>
                              <a:schemeClr val="tx1"/>
                            </a:solidFill>
                            <a:effectLst/>
                            <a:latin typeface="Cambria Math"/>
                            <a:ea typeface="+mn-ea"/>
                            <a:cs typeface="+mn-cs"/>
                          </a:rPr>
                          <m:t>n</m:t>
                        </m:r>
                        <m:r>
                          <a:rPr lang="en-US" sz="1300">
                            <a:solidFill>
                              <a:schemeClr val="tx1"/>
                            </a:solidFill>
                            <a:effectLst/>
                            <a:latin typeface="Cambria Math"/>
                            <a:ea typeface="+mn-ea"/>
                            <a:cs typeface="+mn-cs"/>
                          </a:rPr>
                          <m:t> </m:t>
                        </m:r>
                        <m:r>
                          <m:rPr>
                            <m:sty m:val="p"/>
                          </m:rPr>
                          <a:rPr lang="en-US" sz="1300">
                            <a:solidFill>
                              <a:schemeClr val="tx1"/>
                            </a:solidFill>
                            <a:effectLst/>
                            <a:latin typeface="Cambria Math"/>
                            <a:ea typeface="+mn-ea"/>
                            <a:cs typeface="+mn-cs"/>
                          </a:rPr>
                          <m:t>ngh</m:t>
                        </m:r>
                        <m:r>
                          <a:rPr lang="en-US" sz="1300">
                            <a:solidFill>
                              <a:schemeClr val="tx1"/>
                            </a:solidFill>
                            <a:effectLst/>
                            <a:latin typeface="Cambria Math"/>
                            <a:ea typeface="+mn-ea"/>
                            <a:cs typeface="+mn-cs"/>
                          </a:rPr>
                          <m:t>ị </m:t>
                        </m:r>
                        <m:r>
                          <m:rPr>
                            <m:sty m:val="p"/>
                          </m:rPr>
                          <a:rPr lang="en-US" sz="1300">
                            <a:solidFill>
                              <a:schemeClr val="tx1"/>
                            </a:solidFill>
                            <a:effectLst/>
                            <a:latin typeface="Cambria Math"/>
                            <a:ea typeface="+mn-ea"/>
                            <a:cs typeface="+mn-cs"/>
                          </a:rPr>
                          <m:t>x</m:t>
                        </m:r>
                        <m:r>
                          <a:rPr lang="en-US" sz="1300">
                            <a:solidFill>
                              <a:schemeClr val="tx1"/>
                            </a:solidFill>
                            <a:effectLst/>
                            <a:latin typeface="Cambria Math"/>
                            <a:ea typeface="+mn-ea"/>
                            <a:cs typeface="+mn-cs"/>
                          </a:rPr>
                          <m:t>ử </m:t>
                        </m:r>
                        <m:r>
                          <m:rPr>
                            <m:sty m:val="p"/>
                          </m:rPr>
                          <a:rPr lang="en-US" sz="1300">
                            <a:solidFill>
                              <a:schemeClr val="tx1"/>
                            </a:solidFill>
                            <a:effectLst/>
                            <a:latin typeface="Cambria Math"/>
                            <a:ea typeface="+mn-ea"/>
                            <a:cs typeface="+mn-cs"/>
                          </a:rPr>
                          <m:t>l</m:t>
                        </m:r>
                        <m:r>
                          <a:rPr lang="en-US" sz="1300">
                            <a:solidFill>
                              <a:schemeClr val="tx1"/>
                            </a:solidFill>
                            <a:effectLst/>
                            <a:latin typeface="Cambria Math"/>
                            <a:ea typeface="+mn-ea"/>
                            <a:cs typeface="+mn-cs"/>
                          </a:rPr>
                          <m:t>ý </m:t>
                        </m:r>
                        <m:r>
                          <m:rPr>
                            <m:sty m:val="p"/>
                          </m:rPr>
                          <a:rPr lang="en-US" sz="1300">
                            <a:solidFill>
                              <a:schemeClr val="tx1"/>
                            </a:solidFill>
                            <a:effectLst/>
                            <a:latin typeface="Cambria Math"/>
                            <a:ea typeface="+mn-ea"/>
                            <a:cs typeface="+mn-cs"/>
                          </a:rPr>
                          <m:t>x</m:t>
                        </m:r>
                        <m:r>
                          <a:rPr lang="en-US" sz="1300">
                            <a:solidFill>
                              <a:schemeClr val="tx1"/>
                            </a:solidFill>
                            <a:effectLst/>
                            <a:latin typeface="Cambria Math"/>
                            <a:ea typeface="+mn-ea"/>
                            <a:cs typeface="+mn-cs"/>
                          </a:rPr>
                          <m:t> 1,0</m:t>
                        </m:r>
                      </m:num>
                      <m:den>
                        <m:r>
                          <a:rPr lang="en-US" sz="1300">
                            <a:solidFill>
                              <a:schemeClr val="tx1"/>
                            </a:solidFill>
                            <a:effectLst/>
                            <a:latin typeface="Cambria Math"/>
                            <a:ea typeface="+mn-ea"/>
                            <a:cs typeface="+mn-cs"/>
                          </a:rPr>
                          <m:t>100%</m:t>
                        </m:r>
                      </m:den>
                    </m:f>
                  </m:oMath>
                </m:oMathPara>
              </a14:m>
              <a:endParaRPr lang="en-US" sz="1300">
                <a:solidFill>
                  <a:schemeClr val="tx1"/>
                </a:solidFill>
                <a:effectLst/>
                <a:latin typeface="+mn-lt"/>
                <a:ea typeface="+mn-ea"/>
                <a:cs typeface="+mn-cs"/>
              </a:endParaRPr>
            </a:p>
          </xdr:txBody>
        </xdr:sp>
      </mc:Choice>
      <mc:Fallback xmlns="">
        <xdr:sp macro="" textlink="">
          <xdr:nvSpPr>
            <xdr:cNvPr id="35" name="TextBox 34"/>
            <xdr:cNvSpPr txBox="1"/>
          </xdr:nvSpPr>
          <xdr:spPr>
            <a:xfrm>
              <a:off x="790575" y="91478100"/>
              <a:ext cx="3771900" cy="490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300" i="0">
                  <a:solidFill>
                    <a:schemeClr val="tx1"/>
                  </a:solidFill>
                  <a:effectLst/>
                  <a:latin typeface="Cambria Math"/>
                  <a:ea typeface="+mn-ea"/>
                  <a:cs typeface="+mn-cs"/>
                </a:rPr>
                <a:t>(Tỷ lệ % </a:t>
              </a:r>
              <a:r>
                <a:rPr lang="en-US" sz="1300" b="0" i="0">
                  <a:solidFill>
                    <a:schemeClr val="tx1"/>
                  </a:solidFill>
                  <a:effectLst/>
                  <a:latin typeface="Cambria Math"/>
                  <a:ea typeface="+mn-ea"/>
                  <a:cs typeface="+mn-cs"/>
                </a:rPr>
                <a:t>vấn đề đượ</a:t>
              </a:r>
              <a:r>
                <a:rPr lang="en-US" sz="1300" i="0">
                  <a:solidFill>
                    <a:schemeClr val="tx1"/>
                  </a:solidFill>
                  <a:effectLst/>
                  <a:latin typeface="Cambria Math"/>
                  <a:ea typeface="+mn-ea"/>
                  <a:cs typeface="+mn-cs"/>
                </a:rPr>
                <a:t>c </a:t>
              </a:r>
              <a:r>
                <a:rPr lang="en-US" sz="1300" b="0" i="0">
                  <a:solidFill>
                    <a:schemeClr val="tx1"/>
                  </a:solidFill>
                  <a:effectLst/>
                  <a:latin typeface="Cambria Math"/>
                  <a:ea typeface="+mn-ea"/>
                  <a:cs typeface="+mn-cs"/>
                </a:rPr>
                <a:t>xử lý hoặc </a:t>
              </a:r>
              <a:r>
                <a:rPr lang="en-US" sz="1300" i="0">
                  <a:solidFill>
                    <a:schemeClr val="tx1"/>
                  </a:solidFill>
                  <a:effectLst/>
                  <a:latin typeface="Cambria Math"/>
                  <a:ea typeface="+mn-ea"/>
                  <a:cs typeface="+mn-cs"/>
                </a:rPr>
                <a:t>kiến nghị xử lý x 1,0)/(100%)</a:t>
              </a:r>
              <a:endParaRPr lang="en-US" sz="1300">
                <a:solidFill>
                  <a:schemeClr val="tx1"/>
                </a:solidFill>
                <a:effectLst/>
                <a:latin typeface="+mn-lt"/>
                <a:ea typeface="+mn-ea"/>
                <a:cs typeface="+mn-cs"/>
              </a:endParaRPr>
            </a:p>
          </xdr:txBody>
        </xdr:sp>
      </mc:Fallback>
    </mc:AlternateContent>
    <xdr:clientData/>
  </xdr:oneCellAnchor>
  <xdr:oneCellAnchor>
    <xdr:from>
      <xdr:col>2</xdr:col>
      <xdr:colOff>514350</xdr:colOff>
      <xdr:row>224</xdr:row>
      <xdr:rowOff>400050</xdr:rowOff>
    </xdr:from>
    <xdr:ext cx="2762249" cy="504825"/>
    <mc:AlternateContent xmlns:mc="http://schemas.openxmlformats.org/markup-compatibility/2006" xmlns:a14="http://schemas.microsoft.com/office/drawing/2010/main">
      <mc:Choice Requires="a14">
        <xdr:sp macro="" textlink="">
          <xdr:nvSpPr>
            <xdr:cNvPr id="36" name="TextBox 35"/>
            <xdr:cNvSpPr txBox="1"/>
          </xdr:nvSpPr>
          <xdr:spPr>
            <a:xfrm>
              <a:off x="1181100" y="894969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6" name="TextBox 35"/>
            <xdr:cNvSpPr txBox="1"/>
          </xdr:nvSpPr>
          <xdr:spPr>
            <a:xfrm>
              <a:off x="1181100" y="894969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1905000</xdr:colOff>
      <xdr:row>248</xdr:row>
      <xdr:rowOff>180975</xdr:rowOff>
    </xdr:from>
    <xdr:ext cx="1724025" cy="504825"/>
    <mc:AlternateContent xmlns:mc="http://schemas.openxmlformats.org/markup-compatibility/2006" xmlns:a14="http://schemas.microsoft.com/office/drawing/2010/main">
      <mc:Choice Requires="a14">
        <xdr:sp macro="" textlink="">
          <xdr:nvSpPr>
            <xdr:cNvPr id="37" name="TextBox 36"/>
            <xdr:cNvSpPr txBox="1"/>
          </xdr:nvSpPr>
          <xdr:spPr>
            <a:xfrm>
              <a:off x="2724150" y="11574780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10%</m:t>
                        </m:r>
                      </m:den>
                    </m:f>
                  </m:oMath>
                </m:oMathPara>
              </a14:m>
              <a:endParaRPr lang="en-US" sz="1400" i="1">
                <a:latin typeface="Times New Roman" pitchFamily="18" charset="0"/>
                <a:cs typeface="Times New Roman" pitchFamily="18" charset="0"/>
              </a:endParaRPr>
            </a:p>
          </xdr:txBody>
        </xdr:sp>
      </mc:Choice>
      <mc:Fallback xmlns="">
        <xdr:sp macro="" textlink="">
          <xdr:nvSpPr>
            <xdr:cNvPr id="37" name="TextBox 36"/>
            <xdr:cNvSpPr txBox="1"/>
          </xdr:nvSpPr>
          <xdr:spPr>
            <a:xfrm>
              <a:off x="2724150" y="11574780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0,5)/(10%)</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1924050</xdr:colOff>
      <xdr:row>251</xdr:row>
      <xdr:rowOff>200025</xdr:rowOff>
    </xdr:from>
    <xdr:ext cx="1724025" cy="504825"/>
    <mc:AlternateContent xmlns:mc="http://schemas.openxmlformats.org/markup-compatibility/2006" xmlns:a14="http://schemas.microsoft.com/office/drawing/2010/main">
      <mc:Choice Requires="a14">
        <xdr:sp macro="" textlink="">
          <xdr:nvSpPr>
            <xdr:cNvPr id="38" name="TextBox 37"/>
            <xdr:cNvSpPr txBox="1"/>
          </xdr:nvSpPr>
          <xdr:spPr>
            <a:xfrm>
              <a:off x="2743200" y="11717655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1,0</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5</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38" name="TextBox 37"/>
            <xdr:cNvSpPr txBox="1"/>
          </xdr:nvSpPr>
          <xdr:spPr>
            <a:xfrm>
              <a:off x="2743200" y="117176550"/>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1,0)/(1</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285750</xdr:colOff>
      <xdr:row>273</xdr:row>
      <xdr:rowOff>676275</xdr:rowOff>
    </xdr:from>
    <xdr:ext cx="3190875" cy="504825"/>
    <mc:AlternateContent xmlns:mc="http://schemas.openxmlformats.org/markup-compatibility/2006" xmlns:a14="http://schemas.microsoft.com/office/drawing/2010/main">
      <mc:Choice Requires="a14">
        <xdr:sp macro="" textlink="">
          <xdr:nvSpPr>
            <xdr:cNvPr id="39" name="TextBox 38"/>
            <xdr:cNvSpPr txBox="1"/>
          </xdr:nvSpPr>
          <xdr:spPr>
            <a:xfrm>
              <a:off x="1095375" y="1196149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39" name="TextBox 38"/>
            <xdr:cNvSpPr txBox="1"/>
          </xdr:nvSpPr>
          <xdr:spPr>
            <a:xfrm>
              <a:off x="1095375" y="1196149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352425</xdr:colOff>
      <xdr:row>269</xdr:row>
      <xdr:rowOff>676275</xdr:rowOff>
    </xdr:from>
    <xdr:ext cx="3190875" cy="504825"/>
    <mc:AlternateContent xmlns:mc="http://schemas.openxmlformats.org/markup-compatibility/2006" xmlns:a14="http://schemas.microsoft.com/office/drawing/2010/main">
      <mc:Choice Requires="a14">
        <xdr:sp macro="" textlink="">
          <xdr:nvSpPr>
            <xdr:cNvPr id="40" name="TextBox 39"/>
            <xdr:cNvSpPr txBox="1"/>
          </xdr:nvSpPr>
          <xdr:spPr>
            <a:xfrm>
              <a:off x="1162050" y="1169765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40" name="TextBox 39"/>
            <xdr:cNvSpPr txBox="1"/>
          </xdr:nvSpPr>
          <xdr:spPr>
            <a:xfrm>
              <a:off x="1162050" y="1169765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295275</xdr:colOff>
      <xdr:row>277</xdr:row>
      <xdr:rowOff>685800</xdr:rowOff>
    </xdr:from>
    <xdr:ext cx="3190875" cy="504825"/>
    <mc:AlternateContent xmlns:mc="http://schemas.openxmlformats.org/markup-compatibility/2006" xmlns:a14="http://schemas.microsoft.com/office/drawing/2010/main">
      <mc:Choice Requires="a14">
        <xdr:sp macro="" textlink="">
          <xdr:nvSpPr>
            <xdr:cNvPr id="41" name="TextBox 40"/>
            <xdr:cNvSpPr txBox="1"/>
          </xdr:nvSpPr>
          <xdr:spPr>
            <a:xfrm>
              <a:off x="1104900" y="12226290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41" name="TextBox 40"/>
            <xdr:cNvSpPr txBox="1"/>
          </xdr:nvSpPr>
          <xdr:spPr>
            <a:xfrm>
              <a:off x="1104900" y="12226290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2</xdr:col>
      <xdr:colOff>412077</xdr:colOff>
      <xdr:row>18</xdr:row>
      <xdr:rowOff>447675</xdr:rowOff>
    </xdr:from>
    <xdr:ext cx="2762249" cy="504825"/>
    <mc:AlternateContent xmlns:mc="http://schemas.openxmlformats.org/markup-compatibility/2006" xmlns:a14="http://schemas.microsoft.com/office/drawing/2010/main">
      <mc:Choice Requires="a14">
        <xdr:sp macro="" textlink="">
          <xdr:nvSpPr>
            <xdr:cNvPr id="2" name="TextBox 1"/>
            <xdr:cNvSpPr txBox="1"/>
          </xdr:nvSpPr>
          <xdr:spPr>
            <a:xfrm>
              <a:off x="1231227" y="90678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 name="TextBox 1"/>
            <xdr:cNvSpPr txBox="1"/>
          </xdr:nvSpPr>
          <xdr:spPr>
            <a:xfrm>
              <a:off x="1231227" y="90678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447282</xdr:colOff>
      <xdr:row>38</xdr:row>
      <xdr:rowOff>438999</xdr:rowOff>
    </xdr:from>
    <xdr:ext cx="2762249" cy="504825"/>
    <mc:AlternateContent xmlns:mc="http://schemas.openxmlformats.org/markup-compatibility/2006" xmlns:a14="http://schemas.microsoft.com/office/drawing/2010/main">
      <mc:Choice Requires="a14">
        <xdr:sp macro="" textlink="">
          <xdr:nvSpPr>
            <xdr:cNvPr id="3" name="TextBox 2"/>
            <xdr:cNvSpPr txBox="1"/>
          </xdr:nvSpPr>
          <xdr:spPr>
            <a:xfrm>
              <a:off x="1266432" y="16288599"/>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3" name="TextBox 2"/>
            <xdr:cNvSpPr txBox="1"/>
          </xdr:nvSpPr>
          <xdr:spPr>
            <a:xfrm>
              <a:off x="1266432" y="16288599"/>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ạch</a:t>
              </a:r>
              <a:r>
                <a:rPr lang="en-US" sz="1400" i="0">
                  <a:solidFill>
                    <a:schemeClr val="tx1"/>
                  </a:solidFill>
                  <a:effectLst/>
                  <a:latin typeface="Cambria Math"/>
                  <a:ea typeface="+mn-ea"/>
                  <a:cs typeface="+mn-cs"/>
                </a:rPr>
                <a:t>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447282</xdr:colOff>
      <xdr:row>41</xdr:row>
      <xdr:rowOff>670923</xdr:rowOff>
    </xdr:from>
    <xdr:ext cx="2762249" cy="504825"/>
    <mc:AlternateContent xmlns:mc="http://schemas.openxmlformats.org/markup-compatibility/2006" xmlns:a14="http://schemas.microsoft.com/office/drawing/2010/main">
      <mc:Choice Requires="a14">
        <xdr:sp macro="" textlink="">
          <xdr:nvSpPr>
            <xdr:cNvPr id="4" name="TextBox 3"/>
            <xdr:cNvSpPr txBox="1"/>
          </xdr:nvSpPr>
          <xdr:spPr>
            <a:xfrm>
              <a:off x="1266432" y="17958798"/>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4" name="TextBox 3"/>
            <xdr:cNvSpPr txBox="1"/>
          </xdr:nvSpPr>
          <xdr:spPr>
            <a:xfrm>
              <a:off x="1266432" y="17958798"/>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b="0" i="0">
                  <a:solidFill>
                    <a:schemeClr val="tx1"/>
                  </a:solidFill>
                  <a:effectLst/>
                  <a:latin typeface="Cambria Math"/>
                  <a:ea typeface="+mn-ea"/>
                  <a:cs typeface="+mn-cs"/>
                </a:rPr>
                <a:t>vấn đề kiến nghị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422414</xdr:colOff>
      <xdr:row>48</xdr:row>
      <xdr:rowOff>455129</xdr:rowOff>
    </xdr:from>
    <xdr:ext cx="2762249" cy="504825"/>
    <mc:AlternateContent xmlns:mc="http://schemas.openxmlformats.org/markup-compatibility/2006" xmlns:a14="http://schemas.microsoft.com/office/drawing/2010/main">
      <mc:Choice Requires="a14">
        <xdr:sp macro="" textlink="">
          <xdr:nvSpPr>
            <xdr:cNvPr id="5" name="TextBox 4"/>
            <xdr:cNvSpPr txBox="1"/>
          </xdr:nvSpPr>
          <xdr:spPr>
            <a:xfrm>
              <a:off x="1241564" y="21143429"/>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5" name="TextBox 4"/>
            <xdr:cNvSpPr txBox="1"/>
          </xdr:nvSpPr>
          <xdr:spPr>
            <a:xfrm>
              <a:off x="1241564" y="21143429"/>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ạch</a:t>
              </a:r>
              <a:r>
                <a:rPr lang="en-US" sz="1400" i="0">
                  <a:solidFill>
                    <a:schemeClr val="tx1"/>
                  </a:solidFill>
                  <a:effectLst/>
                  <a:latin typeface="Cambria Math"/>
                  <a:ea typeface="+mn-ea"/>
                  <a:cs typeface="+mn-cs"/>
                </a:rPr>
                <a:t>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230669</xdr:colOff>
      <xdr:row>65</xdr:row>
      <xdr:rowOff>949184</xdr:rowOff>
    </xdr:from>
    <xdr:ext cx="3155673" cy="504825"/>
    <mc:AlternateContent xmlns:mc="http://schemas.openxmlformats.org/markup-compatibility/2006" xmlns:a14="http://schemas.microsoft.com/office/drawing/2010/main">
      <mc:Choice Requires="a14">
        <xdr:sp macro="" textlink="">
          <xdr:nvSpPr>
            <xdr:cNvPr id="6" name="TextBox 5"/>
            <xdr:cNvSpPr txBox="1"/>
          </xdr:nvSpPr>
          <xdr:spPr>
            <a:xfrm>
              <a:off x="1049819" y="28228784"/>
              <a:ext cx="315567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𝑣</m:t>
                        </m:r>
                        <m:r>
                          <a:rPr lang="en-US" sz="1400" b="0" i="0">
                            <a:solidFill>
                              <a:schemeClr val="tx1"/>
                            </a:solidFill>
                            <a:effectLst/>
                            <a:latin typeface="Cambria Math"/>
                            <a:ea typeface="+mn-ea"/>
                            <a:cs typeface="+mn-cs"/>
                          </a:rPr>
                          <m:t>ă</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b</m:t>
                        </m:r>
                        <m:r>
                          <a:rPr lang="en-US" sz="1400" b="0" i="0">
                            <a:solidFill>
                              <a:schemeClr val="tx1"/>
                            </a:solidFill>
                            <a:effectLst/>
                            <a:latin typeface="Cambria Math"/>
                            <a:ea typeface="+mn-ea"/>
                            <a:cs typeface="+mn-cs"/>
                          </a:rPr>
                          <m:t>ả</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ban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m:t>
                        </m:r>
                        <m:r>
                          <a:rPr lang="en-US" sz="1400" b="0" i="0">
                            <a:solidFill>
                              <a:schemeClr val="tx1"/>
                            </a:solidFill>
                            <a:effectLst/>
                            <a:latin typeface="Cambria Math"/>
                            <a:ea typeface="+mn-ea"/>
                            <a:cs typeface="+mn-cs"/>
                          </a:rPr>
                          <m:t>ị</m:t>
                        </m:r>
                        <m:r>
                          <m:rPr>
                            <m:sty m:val="p"/>
                          </m:rPr>
                          <a:rPr lang="en-US" sz="1400" b="0" i="0">
                            <a:solidFill>
                              <a:schemeClr val="tx1"/>
                            </a:solidFill>
                            <a:effectLst/>
                            <a:latin typeface="Cambria Math"/>
                            <a:ea typeface="+mn-ea"/>
                            <a:cs typeface="+mn-cs"/>
                          </a:rPr>
                          <m:t>p</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m:t>
                        </m:r>
                        <m:r>
                          <a:rPr lang="en-US" sz="1400" b="0" i="0">
                            <a:solidFill>
                              <a:schemeClr val="tx1"/>
                            </a:solidFill>
                            <a:effectLst/>
                            <a:latin typeface="Cambria Math"/>
                            <a:ea typeface="+mn-ea"/>
                            <a:cs typeface="+mn-cs"/>
                          </a:rPr>
                          <m:t>ờ</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6" name="TextBox 5"/>
            <xdr:cNvSpPr txBox="1"/>
          </xdr:nvSpPr>
          <xdr:spPr>
            <a:xfrm>
              <a:off x="1049819" y="28228784"/>
              <a:ext cx="315567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𝑣</a:t>
              </a:r>
              <a:r>
                <a:rPr lang="en-US" sz="1400" b="0" i="0">
                  <a:solidFill>
                    <a:schemeClr val="tx1"/>
                  </a:solidFill>
                  <a:effectLst/>
                  <a:latin typeface="Cambria Math"/>
                  <a:ea typeface="+mn-ea"/>
                  <a:cs typeface="+mn-cs"/>
                </a:rPr>
                <a:t>ăn bản ban hành kịp thời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381000</xdr:colOff>
      <xdr:row>90</xdr:row>
      <xdr:rowOff>438150</xdr:rowOff>
    </xdr:from>
    <xdr:ext cx="2762249" cy="504825"/>
    <mc:AlternateContent xmlns:mc="http://schemas.openxmlformats.org/markup-compatibility/2006" xmlns:a14="http://schemas.microsoft.com/office/drawing/2010/main">
      <mc:Choice Requires="a14">
        <xdr:sp macro="" textlink="">
          <xdr:nvSpPr>
            <xdr:cNvPr id="7" name="TextBox 6"/>
            <xdr:cNvSpPr txBox="1"/>
          </xdr:nvSpPr>
          <xdr:spPr>
            <a:xfrm>
              <a:off x="1200150" y="393382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7" name="TextBox 6"/>
            <xdr:cNvSpPr txBox="1"/>
          </xdr:nvSpPr>
          <xdr:spPr>
            <a:xfrm>
              <a:off x="1200150" y="393382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ạch</a:t>
              </a:r>
              <a:r>
                <a:rPr lang="en-US" sz="1400" i="0">
                  <a:solidFill>
                    <a:schemeClr val="tx1"/>
                  </a:solidFill>
                  <a:effectLst/>
                  <a:latin typeface="Cambria Math"/>
                  <a:ea typeface="+mn-ea"/>
                  <a:cs typeface="+mn-cs"/>
                </a:rPr>
                <a:t>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0</xdr:colOff>
      <xdr:row>93</xdr:row>
      <xdr:rowOff>685800</xdr:rowOff>
    </xdr:from>
    <xdr:ext cx="3676650" cy="504825"/>
    <mc:AlternateContent xmlns:mc="http://schemas.openxmlformats.org/markup-compatibility/2006" xmlns:a14="http://schemas.microsoft.com/office/drawing/2010/main">
      <mc:Choice Requires="a14">
        <xdr:sp macro="" textlink="">
          <xdr:nvSpPr>
            <xdr:cNvPr id="8" name="TextBox 7"/>
            <xdr:cNvSpPr txBox="1"/>
          </xdr:nvSpPr>
          <xdr:spPr>
            <a:xfrm>
              <a:off x="819150" y="41024175"/>
              <a:ext cx="36766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𝑣</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8" name="TextBox 7"/>
            <xdr:cNvSpPr txBox="1"/>
          </xdr:nvSpPr>
          <xdr:spPr>
            <a:xfrm>
              <a:off x="819150" y="41024175"/>
              <a:ext cx="36766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𝑣</a:t>
              </a:r>
              <a:r>
                <a:rPr lang="en-US" sz="1400" b="0" i="0">
                  <a:solidFill>
                    <a:schemeClr val="tx1"/>
                  </a:solidFill>
                  <a:effectLst/>
                  <a:latin typeface="Cambria Math"/>
                  <a:ea typeface="+mn-ea"/>
                  <a:cs typeface="+mn-cs"/>
                </a:rPr>
                <a:t>ấn đề xử lý hoặc kiến nghị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419100</xdr:colOff>
      <xdr:row>101</xdr:row>
      <xdr:rowOff>428625</xdr:rowOff>
    </xdr:from>
    <xdr:ext cx="2762249" cy="504825"/>
    <mc:AlternateContent xmlns:mc="http://schemas.openxmlformats.org/markup-compatibility/2006" xmlns:a14="http://schemas.microsoft.com/office/drawing/2010/main">
      <mc:Choice Requires="a14">
        <xdr:sp macro="" textlink="">
          <xdr:nvSpPr>
            <xdr:cNvPr id="9" name="TextBox 8"/>
            <xdr:cNvSpPr txBox="1"/>
          </xdr:nvSpPr>
          <xdr:spPr>
            <a:xfrm>
              <a:off x="1238250" y="455866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9" name="TextBox 8"/>
            <xdr:cNvSpPr txBox="1"/>
          </xdr:nvSpPr>
          <xdr:spPr>
            <a:xfrm>
              <a:off x="1238250" y="455866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38100</xdr:colOff>
      <xdr:row>123</xdr:row>
      <xdr:rowOff>428625</xdr:rowOff>
    </xdr:from>
    <xdr:ext cx="3438525" cy="504825"/>
    <mc:AlternateContent xmlns:mc="http://schemas.openxmlformats.org/markup-compatibility/2006" xmlns:a14="http://schemas.microsoft.com/office/drawing/2010/main">
      <mc:Choice Requires="a14">
        <xdr:sp macro="" textlink="">
          <xdr:nvSpPr>
            <xdr:cNvPr id="10" name="TextBox 9"/>
            <xdr:cNvSpPr txBox="1"/>
          </xdr:nvSpPr>
          <xdr:spPr>
            <a:xfrm>
              <a:off x="857250" y="55511700"/>
              <a:ext cx="3438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𝑝</m:t>
                        </m:r>
                        <m:r>
                          <a:rPr lang="en-US" sz="1400" b="0" i="1">
                            <a:solidFill>
                              <a:schemeClr val="tx1"/>
                            </a:solidFill>
                            <a:effectLst/>
                            <a:latin typeface="Cambria Math"/>
                            <a:ea typeface="+mn-ea"/>
                            <a:cs typeface="+mn-cs"/>
                          </a:rPr>
                          <m:t>h</m:t>
                        </m:r>
                        <m:r>
                          <a:rPr lang="en-US" sz="1400" b="0" i="0">
                            <a:solidFill>
                              <a:schemeClr val="tx1"/>
                            </a:solidFill>
                            <a:effectLst/>
                            <a:latin typeface="Cambria Math"/>
                            <a:ea typeface="+mn-ea"/>
                            <a:cs typeface="+mn-cs"/>
                          </a:rPr>
                          <m:t>ả</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á</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đượ</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0" name="TextBox 9"/>
            <xdr:cNvSpPr txBox="1"/>
          </xdr:nvSpPr>
          <xdr:spPr>
            <a:xfrm>
              <a:off x="857250" y="55511700"/>
              <a:ext cx="3438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𝑝</a:t>
              </a:r>
              <a:r>
                <a:rPr lang="en-US" sz="1400" b="0" i="0">
                  <a:solidFill>
                    <a:schemeClr val="tx1"/>
                  </a:solidFill>
                  <a:effectLst/>
                  <a:latin typeface="Cambria Math"/>
                  <a:ea typeface="+mn-ea"/>
                  <a:cs typeface="+mn-cs"/>
                </a:rPr>
                <a:t>ℎản ánh kiến nghị được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409575</xdr:colOff>
      <xdr:row>127</xdr:row>
      <xdr:rowOff>695325</xdr:rowOff>
    </xdr:from>
    <xdr:ext cx="2990850" cy="504825"/>
    <mc:AlternateContent xmlns:mc="http://schemas.openxmlformats.org/markup-compatibility/2006" xmlns:a14="http://schemas.microsoft.com/office/drawing/2010/main">
      <mc:Choice Requires="a14">
        <xdr:sp macro="" textlink="">
          <xdr:nvSpPr>
            <xdr:cNvPr id="11" name="TextBox 10"/>
            <xdr:cNvSpPr txBox="1"/>
          </xdr:nvSpPr>
          <xdr:spPr>
            <a:xfrm>
              <a:off x="1228725" y="57711975"/>
              <a:ext cx="29908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i="0">
                            <a:solidFill>
                              <a:schemeClr val="tx1"/>
                            </a:solidFill>
                            <a:effectLst/>
                            <a:latin typeface="Cambria Math"/>
                            <a:ea typeface="+mn-ea"/>
                            <a:cs typeface="+mn-cs"/>
                          </a:rPr>
                          <m:t>r</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1,5</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11" name="TextBox 10"/>
            <xdr:cNvSpPr txBox="1"/>
          </xdr:nvSpPr>
          <xdr:spPr>
            <a:xfrm>
              <a:off x="1228725" y="57711975"/>
              <a:ext cx="29908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r</a:t>
              </a:r>
              <a:r>
                <a:rPr lang="en-US" sz="1400" b="0" i="0">
                  <a:solidFill>
                    <a:schemeClr val="tx1"/>
                  </a:solidFill>
                  <a:effectLst/>
                  <a:latin typeface="Cambria Math"/>
                  <a:ea typeface="+mn-ea"/>
                  <a:cs typeface="+mn-cs"/>
                </a:rPr>
                <a:t>ất hài lòng và hài lòng </a:t>
              </a:r>
              <a:r>
                <a:rPr lang="en-US" sz="1400" i="0">
                  <a:solidFill>
                    <a:schemeClr val="tx1"/>
                  </a:solidFill>
                  <a:effectLst/>
                  <a:latin typeface="Cambria Math"/>
                  <a:ea typeface="+mn-ea"/>
                  <a:cs typeface="+mn-cs"/>
                </a:rPr>
                <a:t>x 1,5)/(100%)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752475</xdr:colOff>
      <xdr:row>130</xdr:row>
      <xdr:rowOff>447675</xdr:rowOff>
    </xdr:from>
    <xdr:ext cx="2867025" cy="504825"/>
    <mc:AlternateContent xmlns:mc="http://schemas.openxmlformats.org/markup-compatibility/2006" xmlns:a14="http://schemas.microsoft.com/office/drawing/2010/main">
      <mc:Choice Requires="a14">
        <xdr:sp macro="" textlink="">
          <xdr:nvSpPr>
            <xdr:cNvPr id="12" name="TextBox 11"/>
            <xdr:cNvSpPr txBox="1"/>
          </xdr:nvSpPr>
          <xdr:spPr>
            <a:xfrm>
              <a:off x="1571625" y="59731275"/>
              <a:ext cx="2867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i="0">
                            <a:solidFill>
                              <a:schemeClr val="tx1"/>
                            </a:solidFill>
                            <a:effectLst/>
                            <a:latin typeface="Cambria Math"/>
                            <a:ea typeface="+mn-ea"/>
                            <a:cs typeface="+mn-cs"/>
                          </a:rPr>
                          <m:t>r</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1,0</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12" name="TextBox 11"/>
            <xdr:cNvSpPr txBox="1"/>
          </xdr:nvSpPr>
          <xdr:spPr>
            <a:xfrm>
              <a:off x="1571625" y="59731275"/>
              <a:ext cx="2867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r</a:t>
              </a:r>
              <a:r>
                <a:rPr lang="en-US" sz="1400" b="0" i="0">
                  <a:solidFill>
                    <a:schemeClr val="tx1"/>
                  </a:solidFill>
                  <a:effectLst/>
                  <a:latin typeface="Cambria Math"/>
                  <a:ea typeface="+mn-ea"/>
                  <a:cs typeface="+mn-cs"/>
                </a:rPr>
                <a:t>ất hài lòng và hài lòng </a:t>
              </a:r>
              <a:r>
                <a:rPr lang="en-US" sz="1400" i="0">
                  <a:solidFill>
                    <a:schemeClr val="tx1"/>
                  </a:solidFill>
                  <a:effectLst/>
                  <a:latin typeface="Cambria Math"/>
                  <a:ea typeface="+mn-ea"/>
                  <a:cs typeface="+mn-cs"/>
                </a:rPr>
                <a:t>x 1,0)/(100%)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723900</xdr:colOff>
      <xdr:row>131</xdr:row>
      <xdr:rowOff>447675</xdr:rowOff>
    </xdr:from>
    <xdr:ext cx="2943225" cy="504825"/>
    <mc:AlternateContent xmlns:mc="http://schemas.openxmlformats.org/markup-compatibility/2006" xmlns:a14="http://schemas.microsoft.com/office/drawing/2010/main">
      <mc:Choice Requires="a14">
        <xdr:sp macro="" textlink="">
          <xdr:nvSpPr>
            <xdr:cNvPr id="13" name="TextBox 12"/>
            <xdr:cNvSpPr txBox="1"/>
          </xdr:nvSpPr>
          <xdr:spPr>
            <a:xfrm>
              <a:off x="1543050" y="6088380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i="0">
                            <a:solidFill>
                              <a:schemeClr val="tx1"/>
                            </a:solidFill>
                            <a:effectLst/>
                            <a:latin typeface="Cambria Math"/>
                            <a:ea typeface="+mn-ea"/>
                            <a:cs typeface="+mn-cs"/>
                          </a:rPr>
                          <m:t>r</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à </m:t>
                        </m:r>
                        <m:r>
                          <m:rPr>
                            <m:sty m:val="p"/>
                          </m:rPr>
                          <a:rPr lang="en-US" sz="1400" b="0" i="0">
                            <a:solidFill>
                              <a:schemeClr val="tx1"/>
                            </a:solidFill>
                            <a:effectLst/>
                            <a:latin typeface="Cambria Math"/>
                            <a:ea typeface="+mn-ea"/>
                            <a:cs typeface="+mn-cs"/>
                          </a:rPr>
                          <m: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i</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ò</m:t>
                        </m:r>
                        <m:r>
                          <m:rPr>
                            <m:sty m:val="p"/>
                          </m:rPr>
                          <a:rPr lang="en-US" sz="1400" b="0" i="0">
                            <a:solidFill>
                              <a:schemeClr val="tx1"/>
                            </a:solidFill>
                            <a:effectLst/>
                            <a:latin typeface="Cambria Math"/>
                            <a:ea typeface="+mn-ea"/>
                            <a:cs typeface="+mn-cs"/>
                          </a:rPr>
                          <m:t>ng</m:t>
                        </m:r>
                        <m:r>
                          <a:rPr lang="en-US" sz="1400" b="0" i="0">
                            <a:solidFill>
                              <a:schemeClr val="tx1"/>
                            </a:solidFill>
                            <a:effectLst/>
                            <a:latin typeface="Cambria Math"/>
                            <a:ea typeface="+mn-ea"/>
                            <a:cs typeface="+mn-cs"/>
                          </a:rPr>
                          <m:t>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0,5</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13" name="TextBox 12"/>
            <xdr:cNvSpPr txBox="1"/>
          </xdr:nvSpPr>
          <xdr:spPr>
            <a:xfrm>
              <a:off x="1543050" y="6088380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r</a:t>
              </a:r>
              <a:r>
                <a:rPr lang="en-US" sz="1400" b="0" i="0">
                  <a:solidFill>
                    <a:schemeClr val="tx1"/>
                  </a:solidFill>
                  <a:effectLst/>
                  <a:latin typeface="Cambria Math"/>
                  <a:ea typeface="+mn-ea"/>
                  <a:cs typeface="+mn-cs"/>
                </a:rPr>
                <a:t>ất hài lòng và hài lòng </a:t>
              </a:r>
              <a:r>
                <a:rPr lang="en-US" sz="1400" i="0">
                  <a:solidFill>
                    <a:schemeClr val="tx1"/>
                  </a:solidFill>
                  <a:effectLst/>
                  <a:latin typeface="Cambria Math"/>
                  <a:ea typeface="+mn-ea"/>
                  <a:cs typeface="+mn-cs"/>
                </a:rPr>
                <a:t>x 0,5)/(100%)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171450</xdr:colOff>
      <xdr:row>142</xdr:row>
      <xdr:rowOff>704850</xdr:rowOff>
    </xdr:from>
    <xdr:ext cx="3314701" cy="513474"/>
    <mc:AlternateContent xmlns:mc="http://schemas.openxmlformats.org/markup-compatibility/2006" xmlns:a14="http://schemas.microsoft.com/office/drawing/2010/main">
      <mc:Choice Requires="a14">
        <xdr:sp macro="" textlink="">
          <xdr:nvSpPr>
            <xdr:cNvPr id="14" name="TextBox 13"/>
            <xdr:cNvSpPr txBox="1"/>
          </xdr:nvSpPr>
          <xdr:spPr>
            <a:xfrm>
              <a:off x="990600" y="6744652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đơ</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ị đạ</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danh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hi</m:t>
                        </m:r>
                        <m:r>
                          <a:rPr lang="en-US" sz="1400" b="0" i="0">
                            <a:solidFill>
                              <a:schemeClr val="tx1"/>
                            </a:solidFill>
                            <a:effectLst/>
                            <a:latin typeface="Cambria Math"/>
                            <a:ea typeface="+mn-ea"/>
                            <a:cs typeface="+mn-cs"/>
                          </a:rPr>
                          <m:t>ệ</m:t>
                        </m:r>
                        <m:r>
                          <m:rPr>
                            <m:sty m:val="p"/>
                          </m:rPr>
                          <a:rPr lang="en-US" sz="1400" b="0" i="0">
                            <a:solidFill>
                              <a:schemeClr val="tx1"/>
                            </a:solidFill>
                            <a:effectLst/>
                            <a:latin typeface="Cambria Math"/>
                            <a:ea typeface="+mn-ea"/>
                            <a:cs typeface="+mn-cs"/>
                          </a:rPr>
                          <m:t>u</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thi</m:t>
                        </m:r>
                        <m:r>
                          <a:rPr lang="en-US" sz="1400" b="0" i="0">
                            <a:solidFill>
                              <a:schemeClr val="tx1"/>
                            </a:solidFill>
                            <a:effectLst/>
                            <a:latin typeface="Cambria Math"/>
                            <a:ea typeface="+mn-ea"/>
                            <a:cs typeface="+mn-cs"/>
                          </a:rPr>
                          <m:t> đ</m:t>
                        </m:r>
                        <m:r>
                          <m:rPr>
                            <m:sty m:val="p"/>
                          </m:rPr>
                          <a:rPr lang="en-US" sz="1400" b="0" i="0">
                            <a:solidFill>
                              <a:schemeClr val="tx1"/>
                            </a:solidFill>
                            <a:effectLst/>
                            <a:latin typeface="Cambria Math"/>
                            <a:ea typeface="+mn-ea"/>
                            <a:cs typeface="+mn-cs"/>
                          </a:rPr>
                          <m:t>ua</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0</m:t>
                        </m:r>
                      </m:num>
                      <m:den>
                        <m:r>
                          <a:rPr lang="en-US" sz="1400" b="0" i="0">
                            <a:solidFill>
                              <a:schemeClr val="tx1"/>
                            </a:solidFill>
                            <a:effectLst/>
                            <a:latin typeface="Cambria Math"/>
                            <a:ea typeface="+mn-ea"/>
                            <a:cs typeface="+mn-cs"/>
                          </a:rPr>
                          <m:t>8</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14" name="TextBox 13"/>
            <xdr:cNvSpPr txBox="1"/>
          </xdr:nvSpPr>
          <xdr:spPr>
            <a:xfrm>
              <a:off x="990600" y="67446525"/>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đơ</a:t>
              </a:r>
              <a:r>
                <a:rPr lang="en-US" sz="1400" b="0" i="0">
                  <a:solidFill>
                    <a:schemeClr val="tx1"/>
                  </a:solidFill>
                  <a:effectLst/>
                  <a:latin typeface="Cambria Math"/>
                  <a:ea typeface="+mn-ea"/>
                  <a:cs typeface="+mn-cs"/>
                </a:rPr>
                <a:t>n vị đạt danh hiệu thi đua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0)/(8</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2</xdr:col>
      <xdr:colOff>333375</xdr:colOff>
      <xdr:row>151</xdr:row>
      <xdr:rowOff>676275</xdr:rowOff>
    </xdr:from>
    <xdr:ext cx="2943225" cy="504825"/>
    <mc:AlternateContent xmlns:mc="http://schemas.openxmlformats.org/markup-compatibility/2006" xmlns:a14="http://schemas.microsoft.com/office/drawing/2010/main">
      <mc:Choice Requires="a14">
        <xdr:sp macro="" textlink="">
          <xdr:nvSpPr>
            <xdr:cNvPr id="15" name="TextBox 14"/>
            <xdr:cNvSpPr txBox="1"/>
          </xdr:nvSpPr>
          <xdr:spPr>
            <a:xfrm>
              <a:off x="1152525" y="71980425"/>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𝑘</m:t>
                        </m:r>
                        <m:r>
                          <a:rPr lang="en-US" sz="1400" b="0" i="0">
                            <a:solidFill>
                              <a:schemeClr val="tx1"/>
                            </a:solidFill>
                            <a:effectLst/>
                            <a:latin typeface="Cambria Math"/>
                            <a:ea typeface="+mn-ea"/>
                            <a:cs typeface="+mn-cs"/>
                          </a:rPr>
                          <m:t>ế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5" name="TextBox 14"/>
            <xdr:cNvSpPr txBox="1"/>
          </xdr:nvSpPr>
          <xdr:spPr>
            <a:xfrm>
              <a:off x="1152525" y="71980425"/>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𝑘</a:t>
              </a:r>
              <a:r>
                <a:rPr lang="en-US" sz="1400" b="0" i="0">
                  <a:solidFill>
                    <a:schemeClr val="tx1"/>
                  </a:solidFill>
                  <a:effectLst/>
                  <a:latin typeface="Cambria Math"/>
                  <a:ea typeface="+mn-ea"/>
                  <a:cs typeface="+mn-cs"/>
                </a:rPr>
                <a:t>ế hoạch hoàn thành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0)/(</a:t>
              </a:r>
              <a:r>
                <a:rPr lang="en-US" sz="1400" i="0">
                  <a:solidFill>
                    <a:schemeClr val="tx1"/>
                  </a:solidFill>
                  <a:effectLst/>
                  <a:latin typeface="Cambria Math"/>
                  <a:ea typeface="+mn-ea"/>
                  <a:cs typeface="+mn-cs"/>
                </a:rPr>
                <a:t>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371475</xdr:colOff>
      <xdr:row>177</xdr:row>
      <xdr:rowOff>428625</xdr:rowOff>
    </xdr:from>
    <xdr:ext cx="2943225" cy="504825"/>
    <mc:AlternateContent xmlns:mc="http://schemas.openxmlformats.org/markup-compatibility/2006" xmlns:a14="http://schemas.microsoft.com/office/drawing/2010/main">
      <mc:Choice Requires="a14">
        <xdr:sp macro="" textlink="">
          <xdr:nvSpPr>
            <xdr:cNvPr id="16" name="TextBox 15"/>
            <xdr:cNvSpPr txBox="1"/>
          </xdr:nvSpPr>
          <xdr:spPr>
            <a:xfrm>
              <a:off x="1190625" y="8357235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𝑘</m:t>
                        </m:r>
                        <m:r>
                          <a:rPr lang="en-US" sz="1400" b="0" i="1">
                            <a:solidFill>
                              <a:schemeClr val="tx1"/>
                            </a:solidFill>
                            <a:effectLst/>
                            <a:latin typeface="Cambria Math"/>
                            <a:ea typeface="+mn-ea"/>
                            <a:cs typeface="+mn-cs"/>
                          </a:rPr>
                          <m:t>ế </m:t>
                        </m:r>
                        <m:r>
                          <a:rPr lang="en-US" sz="1400" b="0" i="1">
                            <a:solidFill>
                              <a:schemeClr val="tx1"/>
                            </a:solidFill>
                            <a:effectLst/>
                            <a:latin typeface="Cambria Math"/>
                            <a:ea typeface="+mn-ea"/>
                            <a:cs typeface="+mn-cs"/>
                          </a:rPr>
                          <m:t>h𝑜</m:t>
                        </m:r>
                        <m:r>
                          <a:rPr lang="en-US" sz="1400" b="0" i="1">
                            <a:solidFill>
                              <a:schemeClr val="tx1"/>
                            </a:solidFill>
                            <a:effectLst/>
                            <a:latin typeface="Cambria Math"/>
                            <a:ea typeface="+mn-ea"/>
                            <a:cs typeface="+mn-cs"/>
                          </a:rPr>
                          <m:t>ạ</m:t>
                        </m:r>
                        <m:r>
                          <a:rPr lang="en-US" sz="1400" b="0" i="1">
                            <a:solidFill>
                              <a:schemeClr val="tx1"/>
                            </a:solidFill>
                            <a:effectLst/>
                            <a:latin typeface="Cambria Math"/>
                            <a:ea typeface="+mn-ea"/>
                            <a:cs typeface="+mn-cs"/>
                          </a:rPr>
                          <m:t>𝑐h</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h𝑜</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𝑛</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𝑡h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𝑛h</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100%</m:t>
                        </m:r>
                      </m:den>
                    </m:f>
                  </m:oMath>
                </m:oMathPara>
              </a14:m>
              <a:endParaRPr lang="en-US" sz="1400" i="1">
                <a:latin typeface="Times New Roman" pitchFamily="18" charset="0"/>
                <a:cs typeface="Times New Roman" pitchFamily="18" charset="0"/>
              </a:endParaRPr>
            </a:p>
          </xdr:txBody>
        </xdr:sp>
      </mc:Choice>
      <mc:Fallback xmlns="">
        <xdr:sp macro="" textlink="">
          <xdr:nvSpPr>
            <xdr:cNvPr id="16" name="TextBox 15"/>
            <xdr:cNvSpPr txBox="1"/>
          </xdr:nvSpPr>
          <xdr:spPr>
            <a:xfrm>
              <a:off x="1190625" y="8357235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𝑘</a:t>
              </a:r>
              <a:r>
                <a:rPr lang="en-US" sz="1400" b="0" i="0">
                  <a:solidFill>
                    <a:schemeClr val="tx1"/>
                  </a:solidFill>
                  <a:effectLst/>
                  <a:latin typeface="Cambria Math"/>
                  <a:ea typeface="+mn-ea"/>
                  <a:cs typeface="+mn-cs"/>
                </a:rPr>
                <a:t>ế ℎ𝑜ạ𝑐ℎ ℎ𝑜à𝑛 𝑡ℎà𝑛ℎ </a:t>
              </a:r>
              <a:r>
                <a:rPr lang="en-US" sz="1400" i="0">
                  <a:solidFill>
                    <a:schemeClr val="tx1"/>
                  </a:solidFill>
                  <a:effectLst/>
                  <a:latin typeface="Cambria Math"/>
                  <a:ea typeface="+mn-ea"/>
                  <a:cs typeface="+mn-cs"/>
                </a:rPr>
                <a:t>𝑥 0,5)/(100%)</a:t>
              </a:r>
              <a:endParaRPr lang="en-US" sz="1400" i="1">
                <a:latin typeface="Times New Roman" pitchFamily="18" charset="0"/>
                <a:cs typeface="Times New Roman" pitchFamily="18" charset="0"/>
              </a:endParaRPr>
            </a:p>
          </xdr:txBody>
        </xdr:sp>
      </mc:Fallback>
    </mc:AlternateContent>
    <xdr:clientData/>
  </xdr:oneCellAnchor>
  <xdr:oneCellAnchor>
    <xdr:from>
      <xdr:col>1</xdr:col>
      <xdr:colOff>447675</xdr:colOff>
      <xdr:row>220</xdr:row>
      <xdr:rowOff>657225</xdr:rowOff>
    </xdr:from>
    <xdr:ext cx="4095750" cy="504825"/>
    <mc:AlternateContent xmlns:mc="http://schemas.openxmlformats.org/markup-compatibility/2006" xmlns:a14="http://schemas.microsoft.com/office/drawing/2010/main">
      <mc:Choice Requires="a14">
        <xdr:sp macro="" textlink="">
          <xdr:nvSpPr>
            <xdr:cNvPr id="17" name="TextBox 16"/>
            <xdr:cNvSpPr txBox="1"/>
          </xdr:nvSpPr>
          <xdr:spPr>
            <a:xfrm>
              <a:off x="590550" y="101898450"/>
              <a:ext cx="40957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300" i="1">
                            <a:solidFill>
                              <a:schemeClr val="tx1"/>
                            </a:solidFill>
                            <a:effectLst/>
                            <a:latin typeface="Cambria Math"/>
                            <a:ea typeface="+mn-ea"/>
                            <a:cs typeface="+mn-cs"/>
                          </a:rPr>
                        </m:ctrlPr>
                      </m:fPr>
                      <m:num>
                        <m:r>
                          <m:rPr>
                            <m:sty m:val="p"/>
                          </m:rPr>
                          <a:rPr lang="en-US" sz="1300">
                            <a:solidFill>
                              <a:schemeClr val="tx1"/>
                            </a:solidFill>
                            <a:effectLst/>
                            <a:latin typeface="Cambria Math"/>
                            <a:ea typeface="+mn-ea"/>
                            <a:cs typeface="+mn-cs"/>
                          </a:rPr>
                          <m:t>T</m:t>
                        </m:r>
                        <m:r>
                          <a:rPr lang="en-US" sz="1300">
                            <a:solidFill>
                              <a:schemeClr val="tx1"/>
                            </a:solidFill>
                            <a:effectLst/>
                            <a:latin typeface="Cambria Math"/>
                            <a:ea typeface="+mn-ea"/>
                            <a:cs typeface="+mn-cs"/>
                          </a:rPr>
                          <m:t>ỷ </m:t>
                        </m:r>
                        <m:r>
                          <m:rPr>
                            <m:sty m:val="p"/>
                          </m:rPr>
                          <a:rPr lang="en-US" sz="1300">
                            <a:solidFill>
                              <a:schemeClr val="tx1"/>
                            </a:solidFill>
                            <a:effectLst/>
                            <a:latin typeface="Cambria Math"/>
                            <a:ea typeface="+mn-ea"/>
                            <a:cs typeface="+mn-cs"/>
                          </a:rPr>
                          <m:t>l</m:t>
                        </m:r>
                        <m:r>
                          <a:rPr lang="en-US" sz="1300">
                            <a:solidFill>
                              <a:schemeClr val="tx1"/>
                            </a:solidFill>
                            <a:effectLst/>
                            <a:latin typeface="Cambria Math"/>
                            <a:ea typeface="+mn-ea"/>
                            <a:cs typeface="+mn-cs"/>
                          </a:rPr>
                          <m:t>ệ % </m:t>
                        </m:r>
                        <m:r>
                          <a:rPr lang="en-US" sz="1300" i="1">
                            <a:solidFill>
                              <a:schemeClr val="tx1"/>
                            </a:solidFill>
                            <a:effectLst/>
                            <a:latin typeface="Cambria Math"/>
                            <a:ea typeface="+mn-ea"/>
                            <a:cs typeface="+mn-cs"/>
                          </a:rPr>
                          <m:t>𝑣</m:t>
                        </m:r>
                        <m:r>
                          <a:rPr lang="en-US" sz="1300" b="0" i="0">
                            <a:solidFill>
                              <a:schemeClr val="tx1"/>
                            </a:solidFill>
                            <a:effectLst/>
                            <a:latin typeface="Cambria Math"/>
                            <a:ea typeface="+mn-ea"/>
                            <a:cs typeface="+mn-cs"/>
                          </a:rPr>
                          <m:t>ấ</m:t>
                        </m:r>
                        <m:r>
                          <m:rPr>
                            <m:sty m:val="p"/>
                          </m:rPr>
                          <a:rPr lang="en-US" sz="1300" b="0" i="0">
                            <a:solidFill>
                              <a:schemeClr val="tx1"/>
                            </a:solidFill>
                            <a:effectLst/>
                            <a:latin typeface="Cambria Math"/>
                            <a:ea typeface="+mn-ea"/>
                            <a:cs typeface="+mn-cs"/>
                          </a:rPr>
                          <m:t>n</m:t>
                        </m:r>
                        <m:r>
                          <a:rPr lang="en-US" sz="1300" b="0" i="0">
                            <a:solidFill>
                              <a:schemeClr val="tx1"/>
                            </a:solidFill>
                            <a:effectLst/>
                            <a:latin typeface="Cambria Math"/>
                            <a:ea typeface="+mn-ea"/>
                            <a:cs typeface="+mn-cs"/>
                          </a:rPr>
                          <m:t> đề đượ</m:t>
                        </m:r>
                        <m:r>
                          <m:rPr>
                            <m:sty m:val="p"/>
                          </m:rPr>
                          <a:rPr lang="en-US" sz="1300" b="0" i="0">
                            <a:solidFill>
                              <a:schemeClr val="tx1"/>
                            </a:solidFill>
                            <a:effectLst/>
                            <a:latin typeface="Cambria Math"/>
                            <a:ea typeface="+mn-ea"/>
                            <a:cs typeface="+mn-cs"/>
                          </a:rPr>
                          <m:t>c</m:t>
                        </m:r>
                        <m:r>
                          <a:rPr lang="en-US" sz="1300" b="0" i="0">
                            <a:solidFill>
                              <a:schemeClr val="tx1"/>
                            </a:solidFill>
                            <a:effectLst/>
                            <a:latin typeface="Cambria Math"/>
                            <a:ea typeface="+mn-ea"/>
                            <a:cs typeface="+mn-cs"/>
                          </a:rPr>
                          <m:t> </m:t>
                        </m:r>
                        <m:r>
                          <m:rPr>
                            <m:sty m:val="p"/>
                          </m:rPr>
                          <a:rPr lang="en-US" sz="1300" b="0" i="0">
                            <a:solidFill>
                              <a:schemeClr val="tx1"/>
                            </a:solidFill>
                            <a:effectLst/>
                            <a:latin typeface="Cambria Math"/>
                            <a:ea typeface="+mn-ea"/>
                            <a:cs typeface="+mn-cs"/>
                          </a:rPr>
                          <m:t>x</m:t>
                        </m:r>
                        <m:r>
                          <a:rPr lang="en-US" sz="1300" b="0" i="0">
                            <a:solidFill>
                              <a:schemeClr val="tx1"/>
                            </a:solidFill>
                            <a:effectLst/>
                            <a:latin typeface="Cambria Math"/>
                            <a:ea typeface="+mn-ea"/>
                            <a:cs typeface="+mn-cs"/>
                          </a:rPr>
                          <m:t>ử </m:t>
                        </m:r>
                        <m:r>
                          <m:rPr>
                            <m:sty m:val="p"/>
                          </m:rPr>
                          <a:rPr lang="en-US" sz="1300" b="0" i="0">
                            <a:solidFill>
                              <a:schemeClr val="tx1"/>
                            </a:solidFill>
                            <a:effectLst/>
                            <a:latin typeface="Cambria Math"/>
                            <a:ea typeface="+mn-ea"/>
                            <a:cs typeface="+mn-cs"/>
                          </a:rPr>
                          <m:t>l</m:t>
                        </m:r>
                        <m:r>
                          <a:rPr lang="en-US" sz="1300" b="0" i="0">
                            <a:solidFill>
                              <a:schemeClr val="tx1"/>
                            </a:solidFill>
                            <a:effectLst/>
                            <a:latin typeface="Cambria Math"/>
                            <a:ea typeface="+mn-ea"/>
                            <a:cs typeface="+mn-cs"/>
                          </a:rPr>
                          <m:t>ý </m:t>
                        </m:r>
                        <m:r>
                          <m:rPr>
                            <m:sty m:val="p"/>
                          </m:rPr>
                          <a:rPr lang="en-US" sz="1300" b="0" i="0">
                            <a:solidFill>
                              <a:schemeClr val="tx1"/>
                            </a:solidFill>
                            <a:effectLst/>
                            <a:latin typeface="Cambria Math"/>
                            <a:ea typeface="+mn-ea"/>
                            <a:cs typeface="+mn-cs"/>
                          </a:rPr>
                          <m:t>ho</m:t>
                        </m:r>
                        <m:r>
                          <a:rPr lang="en-US" sz="1300" b="0" i="0">
                            <a:solidFill>
                              <a:schemeClr val="tx1"/>
                            </a:solidFill>
                            <a:effectLst/>
                            <a:latin typeface="Cambria Math"/>
                            <a:ea typeface="+mn-ea"/>
                            <a:cs typeface="+mn-cs"/>
                          </a:rPr>
                          <m:t>ặ</m:t>
                        </m:r>
                        <m:r>
                          <m:rPr>
                            <m:sty m:val="p"/>
                          </m:rPr>
                          <a:rPr lang="en-US" sz="1300" b="0" i="0">
                            <a:solidFill>
                              <a:schemeClr val="tx1"/>
                            </a:solidFill>
                            <a:effectLst/>
                            <a:latin typeface="Cambria Math"/>
                            <a:ea typeface="+mn-ea"/>
                            <a:cs typeface="+mn-cs"/>
                          </a:rPr>
                          <m:t>c</m:t>
                        </m:r>
                        <m:r>
                          <a:rPr lang="en-US" sz="1300" b="0" i="0">
                            <a:solidFill>
                              <a:schemeClr val="tx1"/>
                            </a:solidFill>
                            <a:effectLst/>
                            <a:latin typeface="Cambria Math"/>
                            <a:ea typeface="+mn-ea"/>
                            <a:cs typeface="+mn-cs"/>
                          </a:rPr>
                          <m:t> </m:t>
                        </m:r>
                        <m:r>
                          <m:rPr>
                            <m:sty m:val="p"/>
                          </m:rPr>
                          <a:rPr lang="en-US" sz="1300" b="0" i="0">
                            <a:solidFill>
                              <a:schemeClr val="tx1"/>
                            </a:solidFill>
                            <a:effectLst/>
                            <a:latin typeface="Cambria Math"/>
                            <a:ea typeface="+mn-ea"/>
                            <a:cs typeface="+mn-cs"/>
                          </a:rPr>
                          <m:t>ki</m:t>
                        </m:r>
                        <m:r>
                          <a:rPr lang="en-US" sz="1300" b="0" i="0">
                            <a:solidFill>
                              <a:schemeClr val="tx1"/>
                            </a:solidFill>
                            <a:effectLst/>
                            <a:latin typeface="Cambria Math"/>
                            <a:ea typeface="+mn-ea"/>
                            <a:cs typeface="+mn-cs"/>
                          </a:rPr>
                          <m:t>ế</m:t>
                        </m:r>
                        <m:r>
                          <m:rPr>
                            <m:sty m:val="p"/>
                          </m:rPr>
                          <a:rPr lang="en-US" sz="1300" b="0" i="0">
                            <a:solidFill>
                              <a:schemeClr val="tx1"/>
                            </a:solidFill>
                            <a:effectLst/>
                            <a:latin typeface="Cambria Math"/>
                            <a:ea typeface="+mn-ea"/>
                            <a:cs typeface="+mn-cs"/>
                          </a:rPr>
                          <m:t>n</m:t>
                        </m:r>
                        <m:r>
                          <a:rPr lang="en-US" sz="1300" b="0" i="0">
                            <a:solidFill>
                              <a:schemeClr val="tx1"/>
                            </a:solidFill>
                            <a:effectLst/>
                            <a:latin typeface="Cambria Math"/>
                            <a:ea typeface="+mn-ea"/>
                            <a:cs typeface="+mn-cs"/>
                          </a:rPr>
                          <m:t> </m:t>
                        </m:r>
                        <m:r>
                          <m:rPr>
                            <m:sty m:val="p"/>
                          </m:rPr>
                          <a:rPr lang="en-US" sz="1300" b="0" i="0">
                            <a:solidFill>
                              <a:schemeClr val="tx1"/>
                            </a:solidFill>
                            <a:effectLst/>
                            <a:latin typeface="Cambria Math"/>
                            <a:ea typeface="+mn-ea"/>
                            <a:cs typeface="+mn-cs"/>
                          </a:rPr>
                          <m:t>ngh</m:t>
                        </m:r>
                        <m:r>
                          <a:rPr lang="en-US" sz="1300" b="0" i="0">
                            <a:solidFill>
                              <a:schemeClr val="tx1"/>
                            </a:solidFill>
                            <a:effectLst/>
                            <a:latin typeface="Cambria Math"/>
                            <a:ea typeface="+mn-ea"/>
                            <a:cs typeface="+mn-cs"/>
                          </a:rPr>
                          <m:t>ị </m:t>
                        </m:r>
                        <m:r>
                          <m:rPr>
                            <m:sty m:val="p"/>
                          </m:rPr>
                          <a:rPr lang="en-US" sz="1300" b="0" i="0">
                            <a:solidFill>
                              <a:schemeClr val="tx1"/>
                            </a:solidFill>
                            <a:effectLst/>
                            <a:latin typeface="Cambria Math"/>
                            <a:ea typeface="+mn-ea"/>
                            <a:cs typeface="+mn-cs"/>
                          </a:rPr>
                          <m:t>x</m:t>
                        </m:r>
                        <m:r>
                          <a:rPr lang="en-US" sz="1300" b="0" i="0">
                            <a:solidFill>
                              <a:schemeClr val="tx1"/>
                            </a:solidFill>
                            <a:effectLst/>
                            <a:latin typeface="Cambria Math"/>
                            <a:ea typeface="+mn-ea"/>
                            <a:cs typeface="+mn-cs"/>
                          </a:rPr>
                          <m:t>ử </m:t>
                        </m:r>
                        <m:r>
                          <m:rPr>
                            <m:sty m:val="p"/>
                          </m:rPr>
                          <a:rPr lang="en-US" sz="1300" b="0" i="0">
                            <a:solidFill>
                              <a:schemeClr val="tx1"/>
                            </a:solidFill>
                            <a:effectLst/>
                            <a:latin typeface="Cambria Math"/>
                            <a:ea typeface="+mn-ea"/>
                            <a:cs typeface="+mn-cs"/>
                          </a:rPr>
                          <m:t>l</m:t>
                        </m:r>
                        <m:r>
                          <a:rPr lang="en-US" sz="1300" b="0" i="0">
                            <a:solidFill>
                              <a:schemeClr val="tx1"/>
                            </a:solidFill>
                            <a:effectLst/>
                            <a:latin typeface="Cambria Math"/>
                            <a:ea typeface="+mn-ea"/>
                            <a:cs typeface="+mn-cs"/>
                          </a:rPr>
                          <m:t>ý </m:t>
                        </m:r>
                        <m:r>
                          <m:rPr>
                            <m:sty m:val="p"/>
                          </m:rPr>
                          <a:rPr lang="en-US" sz="1300">
                            <a:solidFill>
                              <a:schemeClr val="tx1"/>
                            </a:solidFill>
                            <a:effectLst/>
                            <a:latin typeface="Cambria Math"/>
                            <a:ea typeface="+mn-ea"/>
                            <a:cs typeface="+mn-cs"/>
                          </a:rPr>
                          <m:t>x</m:t>
                        </m:r>
                        <m:r>
                          <a:rPr lang="en-US" sz="1300">
                            <a:solidFill>
                              <a:schemeClr val="tx1"/>
                            </a:solidFill>
                            <a:effectLst/>
                            <a:latin typeface="Cambria Math"/>
                            <a:ea typeface="+mn-ea"/>
                            <a:cs typeface="+mn-cs"/>
                          </a:rPr>
                          <m:t> 1,</m:t>
                        </m:r>
                        <m:r>
                          <a:rPr lang="en-US" sz="1300" b="0" i="1">
                            <a:solidFill>
                              <a:schemeClr val="tx1"/>
                            </a:solidFill>
                            <a:effectLst/>
                            <a:latin typeface="Cambria Math"/>
                            <a:ea typeface="+mn-ea"/>
                            <a:cs typeface="+mn-cs"/>
                          </a:rPr>
                          <m:t>0</m:t>
                        </m:r>
                      </m:num>
                      <m:den>
                        <m:r>
                          <a:rPr lang="en-US" sz="1300">
                            <a:solidFill>
                              <a:schemeClr val="tx1"/>
                            </a:solidFill>
                            <a:effectLst/>
                            <a:latin typeface="Cambria Math"/>
                            <a:ea typeface="+mn-ea"/>
                            <a:cs typeface="+mn-cs"/>
                          </a:rPr>
                          <m:t>100%</m:t>
                        </m:r>
                      </m:den>
                    </m:f>
                  </m:oMath>
                </m:oMathPara>
              </a14:m>
              <a:endParaRPr lang="en-US" sz="1300">
                <a:latin typeface="Times New Roman" pitchFamily="18" charset="0"/>
                <a:cs typeface="Times New Roman" pitchFamily="18" charset="0"/>
              </a:endParaRPr>
            </a:p>
          </xdr:txBody>
        </xdr:sp>
      </mc:Choice>
      <mc:Fallback xmlns="">
        <xdr:sp macro="" textlink="">
          <xdr:nvSpPr>
            <xdr:cNvPr id="17" name="TextBox 16"/>
            <xdr:cNvSpPr txBox="1"/>
          </xdr:nvSpPr>
          <xdr:spPr>
            <a:xfrm>
              <a:off x="590550" y="101898450"/>
              <a:ext cx="40957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300" i="0">
                  <a:solidFill>
                    <a:schemeClr val="tx1"/>
                  </a:solidFill>
                  <a:effectLst/>
                  <a:latin typeface="Cambria Math"/>
                  <a:ea typeface="+mn-ea"/>
                  <a:cs typeface="+mn-cs"/>
                </a:rPr>
                <a:t>(Tỷ lệ % 𝑣</a:t>
              </a:r>
              <a:r>
                <a:rPr lang="en-US" sz="1300" b="0" i="0">
                  <a:solidFill>
                    <a:schemeClr val="tx1"/>
                  </a:solidFill>
                  <a:effectLst/>
                  <a:latin typeface="Cambria Math"/>
                  <a:ea typeface="+mn-ea"/>
                  <a:cs typeface="+mn-cs"/>
                </a:rPr>
                <a:t>ấn đề được xử lý hoặc kiến nghị xử lý </a:t>
              </a:r>
              <a:r>
                <a:rPr lang="en-US" sz="1300" i="0">
                  <a:solidFill>
                    <a:schemeClr val="tx1"/>
                  </a:solidFill>
                  <a:effectLst/>
                  <a:latin typeface="Cambria Math"/>
                  <a:ea typeface="+mn-ea"/>
                  <a:cs typeface="+mn-cs"/>
                </a:rPr>
                <a:t>x 1,</a:t>
              </a:r>
              <a:r>
                <a:rPr lang="en-US" sz="1300" b="0" i="0">
                  <a:solidFill>
                    <a:schemeClr val="tx1"/>
                  </a:solidFill>
                  <a:effectLst/>
                  <a:latin typeface="Cambria Math"/>
                  <a:ea typeface="+mn-ea"/>
                  <a:cs typeface="+mn-cs"/>
                </a:rPr>
                <a:t>0)/(</a:t>
              </a:r>
              <a:r>
                <a:rPr lang="en-US" sz="1300" i="0">
                  <a:solidFill>
                    <a:schemeClr val="tx1"/>
                  </a:solidFill>
                  <a:effectLst/>
                  <a:latin typeface="Cambria Math"/>
                  <a:ea typeface="+mn-ea"/>
                  <a:cs typeface="+mn-cs"/>
                </a:rPr>
                <a:t>100%)</a:t>
              </a:r>
              <a:endParaRPr lang="en-US" sz="1300">
                <a:latin typeface="Times New Roman" pitchFamily="18" charset="0"/>
                <a:cs typeface="Times New Roman" pitchFamily="18" charset="0"/>
              </a:endParaRPr>
            </a:p>
          </xdr:txBody>
        </xdr:sp>
      </mc:Fallback>
    </mc:AlternateContent>
    <xdr:clientData/>
  </xdr:oneCellAnchor>
  <xdr:oneCellAnchor>
    <xdr:from>
      <xdr:col>2</xdr:col>
      <xdr:colOff>371475</xdr:colOff>
      <xdr:row>229</xdr:row>
      <xdr:rowOff>428625</xdr:rowOff>
    </xdr:from>
    <xdr:ext cx="2943225" cy="504825"/>
    <mc:AlternateContent xmlns:mc="http://schemas.openxmlformats.org/markup-compatibility/2006" xmlns:a14="http://schemas.microsoft.com/office/drawing/2010/main">
      <mc:Choice Requires="a14">
        <xdr:sp macro="" textlink="">
          <xdr:nvSpPr>
            <xdr:cNvPr id="18" name="TextBox 17"/>
            <xdr:cNvSpPr txBox="1"/>
          </xdr:nvSpPr>
          <xdr:spPr>
            <a:xfrm>
              <a:off x="1190625" y="10608945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i="0">
                            <a:solidFill>
                              <a:schemeClr val="tx1"/>
                            </a:solidFill>
                            <a:effectLst/>
                            <a:latin typeface="Cambria Math"/>
                            <a:ea typeface="+mn-ea"/>
                            <a:cs typeface="+mn-cs"/>
                          </a:rPr>
                          <m:t>T</m:t>
                        </m:r>
                        <m:r>
                          <a:rPr lang="en-US" sz="1400" i="0">
                            <a:solidFill>
                              <a:schemeClr val="tx1"/>
                            </a:solidFill>
                            <a:effectLst/>
                            <a:latin typeface="Cambria Math"/>
                            <a:ea typeface="+mn-ea"/>
                            <a:cs typeface="+mn-cs"/>
                          </a:rPr>
                          <m:t>ỷ </m:t>
                        </m:r>
                        <m:r>
                          <m:rPr>
                            <m:sty m:val="p"/>
                          </m:rPr>
                          <a:rPr lang="en-US" sz="1400" i="0">
                            <a:solidFill>
                              <a:schemeClr val="tx1"/>
                            </a:solidFill>
                            <a:effectLst/>
                            <a:latin typeface="Cambria Math"/>
                            <a:ea typeface="+mn-ea"/>
                            <a:cs typeface="+mn-cs"/>
                          </a:rPr>
                          <m:t>l</m:t>
                        </m:r>
                        <m:r>
                          <a:rPr lang="en-US" sz="1400" i="0">
                            <a:solidFill>
                              <a:schemeClr val="tx1"/>
                            </a:solidFill>
                            <a:effectLst/>
                            <a:latin typeface="Cambria Math"/>
                            <a:ea typeface="+mn-ea"/>
                            <a:cs typeface="+mn-cs"/>
                          </a:rPr>
                          <m:t>ệ % </m:t>
                        </m:r>
                        <m:r>
                          <m:rPr>
                            <m:sty m:val="p"/>
                          </m:rPr>
                          <a:rPr lang="en-US" sz="1400" i="0">
                            <a:solidFill>
                              <a:schemeClr val="tx1"/>
                            </a:solidFill>
                            <a:effectLst/>
                            <a:latin typeface="Cambria Math"/>
                            <a:ea typeface="+mn-ea"/>
                            <a:cs typeface="+mn-cs"/>
                          </a:rPr>
                          <m:t>k</m:t>
                        </m:r>
                        <m:r>
                          <a:rPr lang="en-US" sz="1400" b="0" i="0">
                            <a:solidFill>
                              <a:schemeClr val="tx1"/>
                            </a:solidFill>
                            <a:effectLst/>
                            <a:latin typeface="Cambria Math"/>
                            <a:ea typeface="+mn-ea"/>
                            <a:cs typeface="+mn-cs"/>
                          </a:rPr>
                          <m:t>ế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b="0" i="0">
                            <a:solidFill>
                              <a:schemeClr val="tx1"/>
                            </a:solidFill>
                            <a:effectLst/>
                            <a:latin typeface="Cambria Math"/>
                            <a:ea typeface="+mn-ea"/>
                            <a:cs typeface="+mn-cs"/>
                          </a:rPr>
                          <m:t>ch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m:t>
                        </m:r>
                        <m:r>
                          <a:rPr lang="en-US" sz="1400" b="0" i="0">
                            <a:solidFill>
                              <a:schemeClr val="tx1"/>
                            </a:solidFill>
                            <a:effectLst/>
                            <a:latin typeface="Cambria Math"/>
                            <a:ea typeface="+mn-ea"/>
                            <a:cs typeface="+mn-cs"/>
                          </a:rPr>
                          <m:t>à</m:t>
                        </m:r>
                        <m:r>
                          <m:rPr>
                            <m:sty m:val="p"/>
                          </m:rPr>
                          <a:rPr lang="en-US" sz="1400" b="0" i="0">
                            <a:solidFill>
                              <a:schemeClr val="tx1"/>
                            </a:solidFill>
                            <a:effectLst/>
                            <a:latin typeface="Cambria Math"/>
                            <a:ea typeface="+mn-ea"/>
                            <a:cs typeface="+mn-cs"/>
                          </a:rPr>
                          <m:t>nh</m:t>
                        </m:r>
                        <m:r>
                          <a:rPr lang="en-US" sz="1400" b="0" i="0">
                            <a:solidFill>
                              <a:schemeClr val="tx1"/>
                            </a:solidFill>
                            <a:effectLst/>
                            <a:latin typeface="Cambria Math"/>
                            <a:ea typeface="+mn-ea"/>
                            <a:cs typeface="+mn-cs"/>
                          </a:rPr>
                          <m:t> </m:t>
                        </m:r>
                        <m:r>
                          <m:rPr>
                            <m:sty m:val="p"/>
                          </m:rPr>
                          <a:rPr lang="en-US" sz="1400" i="0">
                            <a:solidFill>
                              <a:schemeClr val="tx1"/>
                            </a:solidFill>
                            <a:effectLst/>
                            <a:latin typeface="Cambria Math"/>
                            <a:ea typeface="+mn-ea"/>
                            <a:cs typeface="+mn-cs"/>
                          </a:rPr>
                          <m:t>x</m:t>
                        </m:r>
                        <m:r>
                          <a:rPr lang="en-US" sz="1400" i="0">
                            <a:solidFill>
                              <a:schemeClr val="tx1"/>
                            </a:solidFill>
                            <a:effectLst/>
                            <a:latin typeface="Cambria Math"/>
                            <a:ea typeface="+mn-ea"/>
                            <a:cs typeface="+mn-cs"/>
                          </a:rPr>
                          <m:t> 0,5</m:t>
                        </m:r>
                      </m:num>
                      <m:den>
                        <m:r>
                          <a:rPr lang="en-US" sz="1400" i="0">
                            <a:solidFill>
                              <a:schemeClr val="tx1"/>
                            </a:solidFill>
                            <a:effectLst/>
                            <a:latin typeface="Cambria Math"/>
                            <a:ea typeface="+mn-ea"/>
                            <a:cs typeface="+mn-cs"/>
                          </a:rPr>
                          <m:t>100%</m:t>
                        </m:r>
                      </m:den>
                    </m:f>
                  </m:oMath>
                </m:oMathPara>
              </a14:m>
              <a:endParaRPr lang="en-US" sz="1400" i="0">
                <a:latin typeface="Times New Roman" pitchFamily="18" charset="0"/>
                <a:cs typeface="Times New Roman" pitchFamily="18" charset="0"/>
              </a:endParaRPr>
            </a:p>
          </xdr:txBody>
        </xdr:sp>
      </mc:Choice>
      <mc:Fallback xmlns="">
        <xdr:sp macro="" textlink="">
          <xdr:nvSpPr>
            <xdr:cNvPr id="18" name="TextBox 17"/>
            <xdr:cNvSpPr txBox="1"/>
          </xdr:nvSpPr>
          <xdr:spPr>
            <a:xfrm>
              <a:off x="1190625" y="106089450"/>
              <a:ext cx="29432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a:t>
              </a:r>
              <a:r>
                <a:rPr lang="en-US" sz="1400" b="0" i="0">
                  <a:solidFill>
                    <a:schemeClr val="tx1"/>
                  </a:solidFill>
                  <a:effectLst/>
                  <a:latin typeface="Cambria Math"/>
                  <a:ea typeface="+mn-ea"/>
                  <a:cs typeface="+mn-cs"/>
                </a:rPr>
                <a:t>ế hoạch hoàn thành </a:t>
              </a:r>
              <a:r>
                <a:rPr lang="en-US" sz="1400" i="0">
                  <a:solidFill>
                    <a:schemeClr val="tx1"/>
                  </a:solidFill>
                  <a:effectLst/>
                  <a:latin typeface="Cambria Math"/>
                  <a:ea typeface="+mn-ea"/>
                  <a:cs typeface="+mn-cs"/>
                </a:rPr>
                <a:t>x 0,5)/(100%)</a:t>
              </a:r>
              <a:endParaRPr lang="en-US" sz="1400" i="0">
                <a:latin typeface="Times New Roman" pitchFamily="18" charset="0"/>
                <a:cs typeface="Times New Roman" pitchFamily="18" charset="0"/>
              </a:endParaRPr>
            </a:p>
          </xdr:txBody>
        </xdr:sp>
      </mc:Fallback>
    </mc:AlternateContent>
    <xdr:clientData/>
  </xdr:oneCellAnchor>
  <xdr:oneCellAnchor>
    <xdr:from>
      <xdr:col>2</xdr:col>
      <xdr:colOff>1905000</xdr:colOff>
      <xdr:row>253</xdr:row>
      <xdr:rowOff>180975</xdr:rowOff>
    </xdr:from>
    <xdr:ext cx="1724025" cy="504825"/>
    <mc:AlternateContent xmlns:mc="http://schemas.openxmlformats.org/markup-compatibility/2006" xmlns:a14="http://schemas.microsoft.com/office/drawing/2010/main">
      <mc:Choice Requires="a14">
        <xdr:sp macro="" textlink="">
          <xdr:nvSpPr>
            <xdr:cNvPr id="19" name="TextBox 18"/>
            <xdr:cNvSpPr txBox="1"/>
          </xdr:nvSpPr>
          <xdr:spPr>
            <a:xfrm>
              <a:off x="2724150" y="115985925"/>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0,25</m:t>
                        </m:r>
                      </m:num>
                      <m:den>
                        <m:r>
                          <a:rPr lang="en-US" sz="1400" i="1">
                            <a:solidFill>
                              <a:schemeClr val="tx1"/>
                            </a:solidFill>
                            <a:effectLst/>
                            <a:latin typeface="Cambria Math"/>
                            <a:ea typeface="+mn-ea"/>
                            <a:cs typeface="+mn-cs"/>
                          </a:rPr>
                          <m:t>10%</m:t>
                        </m:r>
                      </m:den>
                    </m:f>
                  </m:oMath>
                </m:oMathPara>
              </a14:m>
              <a:endParaRPr lang="en-US" sz="1400" i="1">
                <a:latin typeface="Times New Roman" pitchFamily="18" charset="0"/>
                <a:cs typeface="Times New Roman" pitchFamily="18" charset="0"/>
              </a:endParaRPr>
            </a:p>
          </xdr:txBody>
        </xdr:sp>
      </mc:Choice>
      <mc:Fallback xmlns="">
        <xdr:sp macro="" textlink="">
          <xdr:nvSpPr>
            <xdr:cNvPr id="19" name="TextBox 18"/>
            <xdr:cNvSpPr txBox="1"/>
          </xdr:nvSpPr>
          <xdr:spPr>
            <a:xfrm>
              <a:off x="2724150" y="115985925"/>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0,25)/(10%)</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1924050</xdr:colOff>
      <xdr:row>256</xdr:row>
      <xdr:rowOff>200025</xdr:rowOff>
    </xdr:from>
    <xdr:ext cx="1724025" cy="504825"/>
    <mc:AlternateContent xmlns:mc="http://schemas.openxmlformats.org/markup-compatibility/2006" xmlns:a14="http://schemas.microsoft.com/office/drawing/2010/main">
      <mc:Choice Requires="a14">
        <xdr:sp macro="" textlink="">
          <xdr:nvSpPr>
            <xdr:cNvPr id="20" name="TextBox 19"/>
            <xdr:cNvSpPr txBox="1"/>
          </xdr:nvSpPr>
          <xdr:spPr>
            <a:xfrm>
              <a:off x="2743200" y="117452775"/>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ồ </m:t>
                        </m:r>
                        <m:r>
                          <a:rPr lang="en-US" sz="1400" b="0" i="1">
                            <a:solidFill>
                              <a:schemeClr val="tx1"/>
                            </a:solidFill>
                            <a:effectLst/>
                            <a:latin typeface="Cambria Math"/>
                            <a:ea typeface="+mn-ea"/>
                            <a:cs typeface="+mn-cs"/>
                          </a:rPr>
                          <m:t>𝑠</m:t>
                        </m:r>
                        <m:r>
                          <a:rPr lang="en-US" sz="1400" b="0" i="1">
                            <a:solidFill>
                              <a:schemeClr val="tx1"/>
                            </a:solidFill>
                            <a:effectLst/>
                            <a:latin typeface="Cambria Math"/>
                            <a:ea typeface="+mn-ea"/>
                            <a:cs typeface="+mn-cs"/>
                          </a:rPr>
                          <m:t>ơ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1,0</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5</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20" name="TextBox 19"/>
            <xdr:cNvSpPr txBox="1"/>
          </xdr:nvSpPr>
          <xdr:spPr>
            <a:xfrm>
              <a:off x="2743200" y="117452775"/>
              <a:ext cx="17240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ℎ</a:t>
              </a:r>
              <a:r>
                <a:rPr lang="en-US" sz="1400" b="0" i="0">
                  <a:solidFill>
                    <a:schemeClr val="tx1"/>
                  </a:solidFill>
                  <a:effectLst/>
                  <a:latin typeface="Cambria Math"/>
                  <a:ea typeface="+mn-ea"/>
                  <a:cs typeface="+mn-cs"/>
                </a:rPr>
                <a:t>ồ 𝑠ơ </a:t>
              </a:r>
              <a:r>
                <a:rPr lang="en-US" sz="1400" i="0">
                  <a:solidFill>
                    <a:schemeClr val="tx1"/>
                  </a:solidFill>
                  <a:effectLst/>
                  <a:latin typeface="Cambria Math"/>
                  <a:ea typeface="+mn-ea"/>
                  <a:cs typeface="+mn-cs"/>
                </a:rPr>
                <a:t>𝑥 1,0)/(1</a:t>
              </a:r>
              <a:r>
                <a:rPr lang="en-US" sz="1400" b="0" i="0">
                  <a:solidFill>
                    <a:schemeClr val="tx1"/>
                  </a:solidFill>
                  <a:effectLst/>
                  <a:latin typeface="Cambria Math"/>
                  <a:ea typeface="+mn-ea"/>
                  <a:cs typeface="+mn-cs"/>
                </a:rPr>
                <a:t>5</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0</xdr:colOff>
      <xdr:row>278</xdr:row>
      <xdr:rowOff>704850</xdr:rowOff>
    </xdr:from>
    <xdr:ext cx="3190875" cy="504825"/>
    <mc:AlternateContent xmlns:mc="http://schemas.openxmlformats.org/markup-compatibility/2006" xmlns:a14="http://schemas.microsoft.com/office/drawing/2010/main">
      <mc:Choice Requires="a14">
        <xdr:sp macro="" textlink="">
          <xdr:nvSpPr>
            <xdr:cNvPr id="21" name="TextBox 20"/>
            <xdr:cNvSpPr txBox="1"/>
          </xdr:nvSpPr>
          <xdr:spPr>
            <a:xfrm>
              <a:off x="819150" y="1309306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21" name="TextBox 20"/>
            <xdr:cNvSpPr txBox="1"/>
          </xdr:nvSpPr>
          <xdr:spPr>
            <a:xfrm>
              <a:off x="819150" y="1309306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0</xdr:colOff>
      <xdr:row>274</xdr:row>
      <xdr:rowOff>704850</xdr:rowOff>
    </xdr:from>
    <xdr:ext cx="3190875" cy="504825"/>
    <mc:AlternateContent xmlns:mc="http://schemas.openxmlformats.org/markup-compatibility/2006" xmlns:a14="http://schemas.microsoft.com/office/drawing/2010/main">
      <mc:Choice Requires="a14">
        <xdr:sp macro="" textlink="">
          <xdr:nvSpPr>
            <xdr:cNvPr id="22" name="TextBox 21"/>
            <xdr:cNvSpPr txBox="1"/>
          </xdr:nvSpPr>
          <xdr:spPr>
            <a:xfrm>
              <a:off x="819150" y="1282922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22" name="TextBox 21"/>
            <xdr:cNvSpPr txBox="1"/>
          </xdr:nvSpPr>
          <xdr:spPr>
            <a:xfrm>
              <a:off x="819150" y="128292225"/>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oneCellAnchor>
    <xdr:from>
      <xdr:col>2</xdr:col>
      <xdr:colOff>285750</xdr:colOff>
      <xdr:row>282</xdr:row>
      <xdr:rowOff>933450</xdr:rowOff>
    </xdr:from>
    <xdr:ext cx="3190875" cy="504825"/>
    <mc:AlternateContent xmlns:mc="http://schemas.openxmlformats.org/markup-compatibility/2006" xmlns:a14="http://schemas.microsoft.com/office/drawing/2010/main">
      <mc:Choice Requires="a14">
        <xdr:sp macro="" textlink="">
          <xdr:nvSpPr>
            <xdr:cNvPr id="23" name="TextBox 22"/>
            <xdr:cNvSpPr txBox="1"/>
          </xdr:nvSpPr>
          <xdr:spPr>
            <a:xfrm>
              <a:off x="1104900" y="1343596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a:rPr lang="en-US" sz="1400" i="1">
                            <a:solidFill>
                              <a:schemeClr val="tx1"/>
                            </a:solidFill>
                            <a:effectLst/>
                            <a:latin typeface="Cambria Math"/>
                            <a:ea typeface="+mn-ea"/>
                            <a:cs typeface="+mn-cs"/>
                          </a:rPr>
                          <m:t>𝑇</m:t>
                        </m:r>
                        <m:r>
                          <a:rPr lang="en-US" sz="1400" i="1">
                            <a:solidFill>
                              <a:schemeClr val="tx1"/>
                            </a:solidFill>
                            <a:effectLst/>
                            <a:latin typeface="Cambria Math"/>
                            <a:ea typeface="+mn-ea"/>
                            <a:cs typeface="+mn-cs"/>
                          </a:rPr>
                          <m:t>ỷ </m:t>
                        </m:r>
                        <m:r>
                          <a:rPr lang="en-US" sz="1400" i="1">
                            <a:solidFill>
                              <a:schemeClr val="tx1"/>
                            </a:solidFill>
                            <a:effectLst/>
                            <a:latin typeface="Cambria Math"/>
                            <a:ea typeface="+mn-ea"/>
                            <a:cs typeface="+mn-cs"/>
                          </a:rPr>
                          <m:t>𝑙</m:t>
                        </m:r>
                        <m:r>
                          <a:rPr lang="en-US" sz="1400" i="1">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𝑟</m:t>
                        </m:r>
                        <m:r>
                          <a:rPr lang="en-US" sz="1400" b="0" i="1">
                            <a:solidFill>
                              <a:schemeClr val="tx1"/>
                            </a:solidFill>
                            <a:effectLst/>
                            <a:latin typeface="Cambria Math"/>
                            <a:ea typeface="+mn-ea"/>
                            <a:cs typeface="+mn-cs"/>
                          </a:rPr>
                          <m:t>ấ</m:t>
                        </m:r>
                        <m:r>
                          <a:rPr lang="en-US" sz="1400" b="0" i="1">
                            <a:solidFill>
                              <a:schemeClr val="tx1"/>
                            </a:solidFill>
                            <a:effectLst/>
                            <a:latin typeface="Cambria Math"/>
                            <a:ea typeface="+mn-ea"/>
                            <a:cs typeface="+mn-cs"/>
                          </a:rPr>
                          <m:t>𝑡</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𝑣</m:t>
                        </m:r>
                        <m:r>
                          <a:rPr lang="en-US" sz="1400" b="0" i="1">
                            <a:solidFill>
                              <a:schemeClr val="tx1"/>
                            </a:solidFill>
                            <a:effectLst/>
                            <a:latin typeface="Cambria Math"/>
                            <a:ea typeface="+mn-ea"/>
                            <a:cs typeface="+mn-cs"/>
                          </a:rPr>
                          <m:t>à </m:t>
                        </m:r>
                        <m:r>
                          <a:rPr lang="en-US" sz="1400" b="0" i="1">
                            <a:solidFill>
                              <a:schemeClr val="tx1"/>
                            </a:solidFill>
                            <a:effectLst/>
                            <a:latin typeface="Cambria Math"/>
                            <a:ea typeface="+mn-ea"/>
                            <a:cs typeface="+mn-cs"/>
                          </a:rPr>
                          <m:t>h</m:t>
                        </m:r>
                        <m:r>
                          <a:rPr lang="en-US" sz="1400" b="0" i="1">
                            <a:solidFill>
                              <a:schemeClr val="tx1"/>
                            </a:solidFill>
                            <a:effectLst/>
                            <a:latin typeface="Cambria Math"/>
                            <a:ea typeface="+mn-ea"/>
                            <a:cs typeface="+mn-cs"/>
                          </a:rPr>
                          <m:t>à</m:t>
                        </m:r>
                        <m:r>
                          <a:rPr lang="en-US" sz="1400" b="0" i="1">
                            <a:solidFill>
                              <a:schemeClr val="tx1"/>
                            </a:solidFill>
                            <a:effectLst/>
                            <a:latin typeface="Cambria Math"/>
                            <a:ea typeface="+mn-ea"/>
                            <a:cs typeface="+mn-cs"/>
                          </a:rPr>
                          <m:t>𝑖</m:t>
                        </m:r>
                        <m:r>
                          <a:rPr lang="en-US" sz="1400" b="0" i="1">
                            <a:solidFill>
                              <a:schemeClr val="tx1"/>
                            </a:solidFill>
                            <a:effectLst/>
                            <a:latin typeface="Cambria Math"/>
                            <a:ea typeface="+mn-ea"/>
                            <a:cs typeface="+mn-cs"/>
                          </a:rPr>
                          <m:t> </m:t>
                        </m:r>
                        <m:r>
                          <a:rPr lang="en-US" sz="1400" b="0" i="1">
                            <a:solidFill>
                              <a:schemeClr val="tx1"/>
                            </a:solidFill>
                            <a:effectLst/>
                            <a:latin typeface="Cambria Math"/>
                            <a:ea typeface="+mn-ea"/>
                            <a:cs typeface="+mn-cs"/>
                          </a:rPr>
                          <m:t>𝑙</m:t>
                        </m:r>
                        <m:r>
                          <a:rPr lang="en-US" sz="1400" b="0" i="1">
                            <a:solidFill>
                              <a:schemeClr val="tx1"/>
                            </a:solidFill>
                            <a:effectLst/>
                            <a:latin typeface="Cambria Math"/>
                            <a:ea typeface="+mn-ea"/>
                            <a:cs typeface="+mn-cs"/>
                          </a:rPr>
                          <m:t>ò</m:t>
                        </m:r>
                        <m:r>
                          <a:rPr lang="en-US" sz="1400" b="0" i="1">
                            <a:solidFill>
                              <a:schemeClr val="tx1"/>
                            </a:solidFill>
                            <a:effectLst/>
                            <a:latin typeface="Cambria Math"/>
                            <a:ea typeface="+mn-ea"/>
                            <a:cs typeface="+mn-cs"/>
                          </a:rPr>
                          <m:t>𝑛𝑔</m:t>
                        </m:r>
                        <m:r>
                          <a:rPr lang="en-US" sz="1400" b="0" i="1">
                            <a:solidFill>
                              <a:schemeClr val="tx1"/>
                            </a:solidFill>
                            <a:effectLst/>
                            <a:latin typeface="Cambria Math"/>
                            <a:ea typeface="+mn-ea"/>
                            <a:cs typeface="+mn-cs"/>
                          </a:rPr>
                          <m:t> </m:t>
                        </m:r>
                        <m:r>
                          <a:rPr lang="en-US" sz="1400" i="1">
                            <a:solidFill>
                              <a:schemeClr val="tx1"/>
                            </a:solidFill>
                            <a:effectLst/>
                            <a:latin typeface="Cambria Math"/>
                            <a:ea typeface="+mn-ea"/>
                            <a:cs typeface="+mn-cs"/>
                          </a:rPr>
                          <m:t>𝑥</m:t>
                        </m:r>
                        <m:r>
                          <a:rPr lang="en-US" sz="1400" i="1">
                            <a:solidFill>
                              <a:schemeClr val="tx1"/>
                            </a:solidFill>
                            <a:effectLst/>
                            <a:latin typeface="Cambria Math"/>
                            <a:ea typeface="+mn-ea"/>
                            <a:cs typeface="+mn-cs"/>
                          </a:rPr>
                          <m:t> 0,5</m:t>
                        </m:r>
                      </m:num>
                      <m:den>
                        <m:r>
                          <a:rPr lang="en-US" sz="1400" i="1">
                            <a:solidFill>
                              <a:schemeClr val="tx1"/>
                            </a:solidFill>
                            <a:effectLst/>
                            <a:latin typeface="Cambria Math"/>
                            <a:ea typeface="+mn-ea"/>
                            <a:cs typeface="+mn-cs"/>
                          </a:rPr>
                          <m:t>1</m:t>
                        </m:r>
                        <m:r>
                          <a:rPr lang="en-US" sz="1400" b="0" i="1">
                            <a:solidFill>
                              <a:schemeClr val="tx1"/>
                            </a:solidFill>
                            <a:effectLst/>
                            <a:latin typeface="Cambria Math"/>
                            <a:ea typeface="+mn-ea"/>
                            <a:cs typeface="+mn-cs"/>
                          </a:rPr>
                          <m:t>00</m:t>
                        </m:r>
                        <m:r>
                          <a:rPr lang="en-US" sz="1400" i="1">
                            <a:solidFill>
                              <a:schemeClr val="tx1"/>
                            </a:solidFill>
                            <a:effectLst/>
                            <a:latin typeface="Cambria Math"/>
                            <a:ea typeface="+mn-ea"/>
                            <a:cs typeface="+mn-cs"/>
                          </a:rPr>
                          <m:t>%</m:t>
                        </m:r>
                      </m:den>
                    </m:f>
                  </m:oMath>
                </m:oMathPara>
              </a14:m>
              <a:endParaRPr lang="en-US" sz="1400" i="1">
                <a:latin typeface="Times New Roman" pitchFamily="18" charset="0"/>
                <a:cs typeface="Times New Roman" pitchFamily="18" charset="0"/>
              </a:endParaRPr>
            </a:p>
          </xdr:txBody>
        </xdr:sp>
      </mc:Choice>
      <mc:Fallback xmlns="">
        <xdr:sp macro="" textlink="">
          <xdr:nvSpPr>
            <xdr:cNvPr id="23" name="TextBox 22"/>
            <xdr:cNvSpPr txBox="1"/>
          </xdr:nvSpPr>
          <xdr:spPr>
            <a:xfrm>
              <a:off x="1104900" y="134359650"/>
              <a:ext cx="319087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(𝑇ỷ 𝑙ệ % 𝑟</a:t>
              </a:r>
              <a:r>
                <a:rPr lang="en-US" sz="1400" b="0" i="0">
                  <a:solidFill>
                    <a:schemeClr val="tx1"/>
                  </a:solidFill>
                  <a:effectLst/>
                  <a:latin typeface="Cambria Math"/>
                  <a:ea typeface="+mn-ea"/>
                  <a:cs typeface="+mn-cs"/>
                </a:rPr>
                <a:t>ấ𝑡 ℎà𝑖 𝑙ò𝑛𝑔 𝑣à ℎà𝑖 𝑙ò𝑛𝑔 </a:t>
              </a:r>
              <a:r>
                <a:rPr lang="en-US" sz="1400" i="0">
                  <a:solidFill>
                    <a:schemeClr val="tx1"/>
                  </a:solidFill>
                  <a:effectLst/>
                  <a:latin typeface="Cambria Math"/>
                  <a:ea typeface="+mn-ea"/>
                  <a:cs typeface="+mn-cs"/>
                </a:rPr>
                <a:t>𝑥 0,5)/(1</a:t>
              </a:r>
              <a:r>
                <a:rPr lang="en-US" sz="1400" b="0" i="0">
                  <a:solidFill>
                    <a:schemeClr val="tx1"/>
                  </a:solidFill>
                  <a:effectLst/>
                  <a:latin typeface="Cambria Math"/>
                  <a:ea typeface="+mn-ea"/>
                  <a:cs typeface="+mn-cs"/>
                </a:rPr>
                <a:t>00</a:t>
              </a:r>
              <a:r>
                <a:rPr lang="en-US" sz="1400" i="0">
                  <a:solidFill>
                    <a:schemeClr val="tx1"/>
                  </a:solidFill>
                  <a:effectLst/>
                  <a:latin typeface="Cambria Math"/>
                  <a:ea typeface="+mn-ea"/>
                  <a:cs typeface="+mn-cs"/>
                </a:rPr>
                <a:t>%)</a:t>
              </a:r>
              <a:endParaRPr lang="en-US" sz="1400" i="1">
                <a:latin typeface="Times New Roman" pitchFamily="18" charset="0"/>
                <a:cs typeface="Times New Roman" pitchFamily="18" charset="0"/>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2</xdr:col>
      <xdr:colOff>495299</xdr:colOff>
      <xdr:row>18</xdr:row>
      <xdr:rowOff>438150</xdr:rowOff>
    </xdr:from>
    <xdr:ext cx="2762249" cy="504825"/>
    <mc:AlternateContent xmlns:mc="http://schemas.openxmlformats.org/markup-compatibility/2006" xmlns:a14="http://schemas.microsoft.com/office/drawing/2010/main">
      <mc:Choice Requires="a14">
        <xdr:sp macro="" textlink="">
          <xdr:nvSpPr>
            <xdr:cNvPr id="2" name="TextBox 1"/>
            <xdr:cNvSpPr txBox="1"/>
          </xdr:nvSpPr>
          <xdr:spPr>
            <a:xfrm>
              <a:off x="1162049" y="88106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2" name="TextBox 1"/>
            <xdr:cNvSpPr txBox="1"/>
          </xdr:nvSpPr>
          <xdr:spPr>
            <a:xfrm>
              <a:off x="1162049" y="88106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352424</xdr:colOff>
      <xdr:row>115</xdr:row>
      <xdr:rowOff>704850</xdr:rowOff>
    </xdr:from>
    <xdr:ext cx="3314701" cy="513474"/>
    <mc:AlternateContent xmlns:mc="http://schemas.openxmlformats.org/markup-compatibility/2006" xmlns:a14="http://schemas.microsoft.com/office/drawing/2010/main">
      <mc:Choice Requires="a14">
        <xdr:sp macro="" textlink="">
          <xdr:nvSpPr>
            <xdr:cNvPr id="3" name="TextBox 2"/>
            <xdr:cNvSpPr txBox="1"/>
          </xdr:nvSpPr>
          <xdr:spPr>
            <a:xfrm>
              <a:off x="1019174" y="52273200"/>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đơ</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ị đạ</m:t>
                        </m:r>
                        <m:r>
                          <m:rPr>
                            <m:sty m:val="p"/>
                          </m:rPr>
                          <a:rPr lang="en-US" sz="1400" b="0" i="0">
                            <a:solidFill>
                              <a:schemeClr val="tx1"/>
                            </a:solidFill>
                            <a:effectLst/>
                            <a:latin typeface="Cambria Math"/>
                            <a:ea typeface="+mn-ea"/>
                            <a:cs typeface="+mn-cs"/>
                          </a:rPr>
                          <m:t>t</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danh</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hi</m:t>
                        </m:r>
                        <m:r>
                          <a:rPr lang="en-US" sz="1400" b="0" i="0">
                            <a:solidFill>
                              <a:schemeClr val="tx1"/>
                            </a:solidFill>
                            <a:effectLst/>
                            <a:latin typeface="Cambria Math"/>
                            <a:ea typeface="+mn-ea"/>
                            <a:cs typeface="+mn-cs"/>
                          </a:rPr>
                          <m:t>ệ</m:t>
                        </m:r>
                        <m:r>
                          <m:rPr>
                            <m:sty m:val="p"/>
                          </m:rPr>
                          <a:rPr lang="en-US" sz="1400" b="0" i="0">
                            <a:solidFill>
                              <a:schemeClr val="tx1"/>
                            </a:solidFill>
                            <a:effectLst/>
                            <a:latin typeface="Cambria Math"/>
                            <a:ea typeface="+mn-ea"/>
                            <a:cs typeface="+mn-cs"/>
                          </a:rPr>
                          <m:t>u</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thi</m:t>
                        </m:r>
                        <m:r>
                          <a:rPr lang="en-US" sz="1400" b="0" i="0">
                            <a:solidFill>
                              <a:schemeClr val="tx1"/>
                            </a:solidFill>
                            <a:effectLst/>
                            <a:latin typeface="Cambria Math"/>
                            <a:ea typeface="+mn-ea"/>
                            <a:cs typeface="+mn-cs"/>
                          </a:rPr>
                          <m:t> đ</m:t>
                        </m:r>
                        <m:r>
                          <m:rPr>
                            <m:sty m:val="p"/>
                          </m:rPr>
                          <a:rPr lang="en-US" sz="1400" b="0" i="0">
                            <a:solidFill>
                              <a:schemeClr val="tx1"/>
                            </a:solidFill>
                            <a:effectLst/>
                            <a:latin typeface="Cambria Math"/>
                            <a:ea typeface="+mn-ea"/>
                            <a:cs typeface="+mn-cs"/>
                          </a:rPr>
                          <m:t>ua</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m:t>
                        </m:r>
                        <m:r>
                          <a:rPr lang="en-US" sz="1400" b="0" i="1">
                            <a:solidFill>
                              <a:schemeClr val="tx1"/>
                            </a:solidFill>
                            <a:effectLst/>
                            <a:latin typeface="Cambria Math"/>
                            <a:ea typeface="+mn-ea"/>
                            <a:cs typeface="+mn-cs"/>
                          </a:rPr>
                          <m:t>0</m:t>
                        </m:r>
                      </m:num>
                      <m:den>
                        <m:r>
                          <a:rPr lang="en-US" sz="1400" b="0" i="0">
                            <a:solidFill>
                              <a:schemeClr val="tx1"/>
                            </a:solidFill>
                            <a:effectLst/>
                            <a:latin typeface="Cambria Math"/>
                            <a:ea typeface="+mn-ea"/>
                            <a:cs typeface="+mn-cs"/>
                          </a:rPr>
                          <m:t>8</m:t>
                        </m:r>
                        <m:r>
                          <a:rPr lang="en-US" sz="1400">
                            <a:solidFill>
                              <a:schemeClr val="tx1"/>
                            </a:solidFill>
                            <a:effectLst/>
                            <a:latin typeface="Cambria Math"/>
                            <a:ea typeface="+mn-ea"/>
                            <a:cs typeface="+mn-cs"/>
                          </a:rPr>
                          <m:t>0%</m:t>
                        </m:r>
                      </m:den>
                    </m:f>
                  </m:oMath>
                </m:oMathPara>
              </a14:m>
              <a:endParaRPr lang="en-US" sz="1400"/>
            </a:p>
          </xdr:txBody>
        </xdr:sp>
      </mc:Choice>
      <mc:Fallback xmlns="">
        <xdr:sp macro="" textlink="">
          <xdr:nvSpPr>
            <xdr:cNvPr id="3" name="TextBox 2"/>
            <xdr:cNvSpPr txBox="1"/>
          </xdr:nvSpPr>
          <xdr:spPr>
            <a:xfrm>
              <a:off x="1019174" y="52273200"/>
              <a:ext cx="3314701" cy="513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đơ</a:t>
              </a:r>
              <a:r>
                <a:rPr lang="en-US" sz="1400" b="0" i="0">
                  <a:solidFill>
                    <a:schemeClr val="tx1"/>
                  </a:solidFill>
                  <a:effectLst/>
                  <a:latin typeface="Cambria Math"/>
                  <a:ea typeface="+mn-ea"/>
                  <a:cs typeface="+mn-cs"/>
                </a:rPr>
                <a:t>n vị đạt danh hiệu thi đua </a:t>
              </a:r>
              <a:r>
                <a:rPr lang="en-US" sz="1400" i="0">
                  <a:solidFill>
                    <a:schemeClr val="tx1"/>
                  </a:solidFill>
                  <a:effectLst/>
                  <a:latin typeface="Cambria Math"/>
                  <a:ea typeface="+mn-ea"/>
                  <a:cs typeface="+mn-cs"/>
                </a:rPr>
                <a:t>x 1,</a:t>
              </a:r>
              <a:r>
                <a:rPr lang="en-US" sz="1400" b="0" i="0">
                  <a:solidFill>
                    <a:schemeClr val="tx1"/>
                  </a:solidFill>
                  <a:effectLst/>
                  <a:latin typeface="Cambria Math"/>
                  <a:ea typeface="+mn-ea"/>
                  <a:cs typeface="+mn-cs"/>
                </a:rPr>
                <a:t>0)/(8</a:t>
              </a:r>
              <a:r>
                <a:rPr lang="en-US" sz="1400" i="0">
                  <a:solidFill>
                    <a:schemeClr val="tx1"/>
                  </a:solidFill>
                  <a:effectLst/>
                  <a:latin typeface="Cambria Math"/>
                  <a:ea typeface="+mn-ea"/>
                  <a:cs typeface="+mn-cs"/>
                </a:rPr>
                <a:t>0%)</a:t>
              </a:r>
              <a:endParaRPr lang="en-US" sz="1400"/>
            </a:p>
          </xdr:txBody>
        </xdr:sp>
      </mc:Fallback>
    </mc:AlternateContent>
    <xdr:clientData/>
  </xdr:oneCellAnchor>
  <xdr:oneCellAnchor>
    <xdr:from>
      <xdr:col>1</xdr:col>
      <xdr:colOff>533401</xdr:colOff>
      <xdr:row>135</xdr:row>
      <xdr:rowOff>666750</xdr:rowOff>
    </xdr:from>
    <xdr:ext cx="4067174" cy="436338"/>
    <mc:AlternateContent xmlns:mc="http://schemas.openxmlformats.org/markup-compatibility/2006" xmlns:a14="http://schemas.microsoft.com/office/drawing/2010/main">
      <mc:Choice Requires="a14">
        <xdr:sp macro="" textlink="">
          <xdr:nvSpPr>
            <xdr:cNvPr id="4" name="TextBox 3"/>
            <xdr:cNvSpPr txBox="1"/>
          </xdr:nvSpPr>
          <xdr:spPr>
            <a:xfrm>
              <a:off x="600076" y="62160150"/>
              <a:ext cx="4067174" cy="436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solidFill>
                              <a:schemeClr val="tx1"/>
                            </a:solidFill>
                            <a:effectLst/>
                            <a:latin typeface="Cambria Math"/>
                            <a:ea typeface="+mn-ea"/>
                            <a:cs typeface="+mn-cs"/>
                          </a:rPr>
                        </m:ctrlPr>
                      </m:fPr>
                      <m:num>
                        <m:r>
                          <m:rPr>
                            <m:sty m:val="p"/>
                          </m:rPr>
                          <a:rPr lang="en-US" sz="1100">
                            <a:solidFill>
                              <a:schemeClr val="tx1"/>
                            </a:solidFill>
                            <a:effectLst/>
                            <a:latin typeface="Cambria Math"/>
                            <a:ea typeface="+mn-ea"/>
                            <a:cs typeface="+mn-cs"/>
                          </a:rPr>
                          <m:t>T</m:t>
                        </m:r>
                        <m:r>
                          <a:rPr lang="en-US" sz="1100">
                            <a:solidFill>
                              <a:schemeClr val="tx1"/>
                            </a:solidFill>
                            <a:effectLst/>
                            <a:latin typeface="Cambria Math"/>
                            <a:ea typeface="+mn-ea"/>
                            <a:cs typeface="+mn-cs"/>
                          </a:rPr>
                          <m:t>ỷ </m:t>
                        </m:r>
                        <m:r>
                          <m:rPr>
                            <m:sty m:val="p"/>
                          </m:rPr>
                          <a:rPr lang="en-US" sz="1100">
                            <a:solidFill>
                              <a:schemeClr val="tx1"/>
                            </a:solidFill>
                            <a:effectLst/>
                            <a:latin typeface="Cambria Math"/>
                            <a:ea typeface="+mn-ea"/>
                            <a:cs typeface="+mn-cs"/>
                          </a:rPr>
                          <m:t>l</m:t>
                        </m:r>
                        <m:r>
                          <a:rPr lang="en-US" sz="1100">
                            <a:solidFill>
                              <a:schemeClr val="tx1"/>
                            </a:solidFill>
                            <a:effectLst/>
                            <a:latin typeface="Cambria Math"/>
                            <a:ea typeface="+mn-ea"/>
                            <a:cs typeface="+mn-cs"/>
                          </a:rPr>
                          <m:t>ệ % </m:t>
                        </m:r>
                        <m:r>
                          <m:rPr>
                            <m:sty m:val="p"/>
                          </m:rPr>
                          <a:rPr lang="en-US" sz="1100">
                            <a:solidFill>
                              <a:schemeClr val="tx1"/>
                            </a:solidFill>
                            <a:effectLst/>
                            <a:latin typeface="Cambria Math"/>
                            <a:ea typeface="+mn-ea"/>
                            <a:cs typeface="+mn-cs"/>
                          </a:rPr>
                          <m:t>c</m:t>
                        </m:r>
                        <m:r>
                          <a:rPr lang="en-US" sz="1100">
                            <a:solidFill>
                              <a:schemeClr val="tx1"/>
                            </a:solidFill>
                            <a:effectLst/>
                            <a:latin typeface="Cambria Math"/>
                            <a:ea typeface="+mn-ea"/>
                            <a:cs typeface="+mn-cs"/>
                          </a:rPr>
                          <m:t>á</m:t>
                        </m:r>
                        <m:r>
                          <m:rPr>
                            <m:sty m:val="p"/>
                          </m:rPr>
                          <a:rPr lang="en-US" sz="1100">
                            <a:solidFill>
                              <a:schemeClr val="tx1"/>
                            </a:solidFill>
                            <a:effectLst/>
                            <a:latin typeface="Cambria Math"/>
                            <a:ea typeface="+mn-ea"/>
                            <a:cs typeface="+mn-cs"/>
                          </a:rPr>
                          <m:t>c</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b</m:t>
                        </m:r>
                        <m:r>
                          <a:rPr lang="en-US" sz="1100">
                            <a:solidFill>
                              <a:schemeClr val="tx1"/>
                            </a:solidFill>
                            <a:effectLst/>
                            <a:latin typeface="Cambria Math"/>
                            <a:ea typeface="+mn-ea"/>
                            <a:cs typeface="+mn-cs"/>
                          </a:rPr>
                          <m:t>ấ</m:t>
                        </m:r>
                        <m:r>
                          <m:rPr>
                            <m:sty m:val="p"/>
                          </m:rPr>
                          <a:rPr lang="en-US" sz="1100">
                            <a:solidFill>
                              <a:schemeClr val="tx1"/>
                            </a:solidFill>
                            <a:effectLst/>
                            <a:latin typeface="Cambria Math"/>
                            <a:ea typeface="+mn-ea"/>
                            <a:cs typeface="+mn-cs"/>
                          </a:rPr>
                          <m:t>t</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c</m:t>
                        </m:r>
                        <m:r>
                          <a:rPr lang="en-US" sz="1100">
                            <a:solidFill>
                              <a:schemeClr val="tx1"/>
                            </a:solidFill>
                            <a:effectLst/>
                            <a:latin typeface="Cambria Math"/>
                            <a:ea typeface="+mn-ea"/>
                            <a:cs typeface="+mn-cs"/>
                          </a:rPr>
                          <m:t>ậ</m:t>
                        </m:r>
                        <m:r>
                          <m:rPr>
                            <m:sty m:val="p"/>
                          </m:rPr>
                          <a:rPr lang="en-US" sz="1100">
                            <a:solidFill>
                              <a:schemeClr val="tx1"/>
                            </a:solidFill>
                            <a:effectLst/>
                            <a:latin typeface="Cambria Math"/>
                            <a:ea typeface="+mn-ea"/>
                            <a:cs typeface="+mn-cs"/>
                          </a:rPr>
                          <m:t>p</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v</m:t>
                        </m:r>
                        <m:r>
                          <a:rPr lang="en-US" sz="1100">
                            <a:solidFill>
                              <a:schemeClr val="tx1"/>
                            </a:solidFill>
                            <a:effectLst/>
                            <a:latin typeface="Cambria Math"/>
                            <a:ea typeface="+mn-ea"/>
                            <a:cs typeface="+mn-cs"/>
                          </a:rPr>
                          <m:t>ướ</m:t>
                        </m:r>
                        <m:r>
                          <m:rPr>
                            <m:sty m:val="p"/>
                          </m:rPr>
                          <a:rPr lang="en-US" sz="1100">
                            <a:solidFill>
                              <a:schemeClr val="tx1"/>
                            </a:solidFill>
                            <a:effectLst/>
                            <a:latin typeface="Cambria Math"/>
                            <a:ea typeface="+mn-ea"/>
                            <a:cs typeface="+mn-cs"/>
                          </a:rPr>
                          <m:t>ng</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m</m:t>
                        </m:r>
                        <m:r>
                          <a:rPr lang="en-US" sz="1100">
                            <a:solidFill>
                              <a:schemeClr val="tx1"/>
                            </a:solidFill>
                            <a:effectLst/>
                            <a:latin typeface="Cambria Math"/>
                            <a:ea typeface="+mn-ea"/>
                            <a:cs typeface="+mn-cs"/>
                          </a:rPr>
                          <m:t>ắ</m:t>
                        </m:r>
                        <m:r>
                          <m:rPr>
                            <m:sty m:val="p"/>
                          </m:rPr>
                          <a:rPr lang="en-US" sz="1100">
                            <a:solidFill>
                              <a:schemeClr val="tx1"/>
                            </a:solidFill>
                            <a:effectLst/>
                            <a:latin typeface="Cambria Math"/>
                            <a:ea typeface="+mn-ea"/>
                            <a:cs typeface="+mn-cs"/>
                          </a:rPr>
                          <m:t>c</m:t>
                        </m:r>
                        <m:r>
                          <a:rPr lang="en-US" sz="1100">
                            <a:solidFill>
                              <a:schemeClr val="tx1"/>
                            </a:solidFill>
                            <a:effectLst/>
                            <a:latin typeface="Cambria Math"/>
                            <a:ea typeface="+mn-ea"/>
                            <a:cs typeface="+mn-cs"/>
                          </a:rPr>
                          <m:t> đượ</m:t>
                        </m:r>
                        <m:r>
                          <m:rPr>
                            <m:sty m:val="p"/>
                          </m:rPr>
                          <a:rPr lang="en-US" sz="1100">
                            <a:solidFill>
                              <a:schemeClr val="tx1"/>
                            </a:solidFill>
                            <a:effectLst/>
                            <a:latin typeface="Cambria Math"/>
                            <a:ea typeface="+mn-ea"/>
                            <a:cs typeface="+mn-cs"/>
                          </a:rPr>
                          <m:t>c</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ki</m:t>
                        </m:r>
                        <m:r>
                          <a:rPr lang="en-US" sz="1100">
                            <a:solidFill>
                              <a:schemeClr val="tx1"/>
                            </a:solidFill>
                            <a:effectLst/>
                            <a:latin typeface="Cambria Math"/>
                            <a:ea typeface="+mn-ea"/>
                            <a:cs typeface="+mn-cs"/>
                          </a:rPr>
                          <m:t>ế</m:t>
                        </m:r>
                        <m:r>
                          <m:rPr>
                            <m:sty m:val="p"/>
                          </m:rPr>
                          <a:rPr lang="en-US" sz="1100">
                            <a:solidFill>
                              <a:schemeClr val="tx1"/>
                            </a:solidFill>
                            <a:effectLst/>
                            <a:latin typeface="Cambria Math"/>
                            <a:ea typeface="+mn-ea"/>
                            <a:cs typeface="+mn-cs"/>
                          </a:rPr>
                          <m:t>n</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ngh</m:t>
                        </m:r>
                        <m:r>
                          <a:rPr lang="en-US" sz="1100">
                            <a:solidFill>
                              <a:schemeClr val="tx1"/>
                            </a:solidFill>
                            <a:effectLst/>
                            <a:latin typeface="Cambria Math"/>
                            <a:ea typeface="+mn-ea"/>
                            <a:cs typeface="+mn-cs"/>
                          </a:rPr>
                          <m:t>ị,đề </m:t>
                        </m:r>
                        <m:r>
                          <m:rPr>
                            <m:sty m:val="p"/>
                          </m:rPr>
                          <a:rPr lang="en-US" sz="1100">
                            <a:solidFill>
                              <a:schemeClr val="tx1"/>
                            </a:solidFill>
                            <a:effectLst/>
                            <a:latin typeface="Cambria Math"/>
                            <a:ea typeface="+mn-ea"/>
                            <a:cs typeface="+mn-cs"/>
                          </a:rPr>
                          <m:t>xu</m:t>
                        </m:r>
                        <m:r>
                          <a:rPr lang="en-US" sz="1100">
                            <a:solidFill>
                              <a:schemeClr val="tx1"/>
                            </a:solidFill>
                            <a:effectLst/>
                            <a:latin typeface="Cambria Math"/>
                            <a:ea typeface="+mn-ea"/>
                            <a:cs typeface="+mn-cs"/>
                          </a:rPr>
                          <m:t>ấ</m:t>
                        </m:r>
                        <m:r>
                          <m:rPr>
                            <m:sty m:val="p"/>
                          </m:rPr>
                          <a:rPr lang="en-US" sz="1100">
                            <a:solidFill>
                              <a:schemeClr val="tx1"/>
                            </a:solidFill>
                            <a:effectLst/>
                            <a:latin typeface="Cambria Math"/>
                            <a:ea typeface="+mn-ea"/>
                            <a:cs typeface="+mn-cs"/>
                          </a:rPr>
                          <m:t>t</m:t>
                        </m:r>
                        <m:r>
                          <a:rPr lang="en-US" sz="1100">
                            <a:solidFill>
                              <a:schemeClr val="tx1"/>
                            </a:solidFill>
                            <a:effectLst/>
                            <a:latin typeface="Cambria Math"/>
                            <a:ea typeface="+mn-ea"/>
                            <a:cs typeface="+mn-cs"/>
                          </a:rPr>
                          <m:t> </m:t>
                        </m:r>
                        <m:r>
                          <m:rPr>
                            <m:sty m:val="p"/>
                          </m:rPr>
                          <a:rPr lang="en-US" sz="1100">
                            <a:solidFill>
                              <a:schemeClr val="tx1"/>
                            </a:solidFill>
                            <a:effectLst/>
                            <a:latin typeface="Cambria Math"/>
                            <a:ea typeface="+mn-ea"/>
                            <a:cs typeface="+mn-cs"/>
                          </a:rPr>
                          <m:t>x</m:t>
                        </m:r>
                        <m:r>
                          <a:rPr lang="en-US" sz="1100">
                            <a:solidFill>
                              <a:schemeClr val="tx1"/>
                            </a:solidFill>
                            <a:effectLst/>
                            <a:latin typeface="Cambria Math"/>
                            <a:ea typeface="+mn-ea"/>
                            <a:cs typeface="+mn-cs"/>
                          </a:rPr>
                          <m:t>ử </m:t>
                        </m:r>
                        <m:r>
                          <m:rPr>
                            <m:sty m:val="p"/>
                          </m:rPr>
                          <a:rPr lang="en-US" sz="1100">
                            <a:solidFill>
                              <a:schemeClr val="tx1"/>
                            </a:solidFill>
                            <a:effectLst/>
                            <a:latin typeface="Cambria Math"/>
                            <a:ea typeface="+mn-ea"/>
                            <a:cs typeface="+mn-cs"/>
                          </a:rPr>
                          <m:t>l</m:t>
                        </m:r>
                        <m:r>
                          <a:rPr lang="en-US" sz="1100">
                            <a:solidFill>
                              <a:schemeClr val="tx1"/>
                            </a:solidFill>
                            <a:effectLst/>
                            <a:latin typeface="Cambria Math"/>
                            <a:ea typeface="+mn-ea"/>
                            <a:cs typeface="+mn-cs"/>
                          </a:rPr>
                          <m:t>ý </m:t>
                        </m:r>
                        <m:r>
                          <m:rPr>
                            <m:sty m:val="p"/>
                          </m:rPr>
                          <a:rPr lang="en-US" sz="1100">
                            <a:solidFill>
                              <a:schemeClr val="tx1"/>
                            </a:solidFill>
                            <a:effectLst/>
                            <a:latin typeface="Cambria Math"/>
                            <a:ea typeface="+mn-ea"/>
                            <a:cs typeface="+mn-cs"/>
                          </a:rPr>
                          <m:t>x</m:t>
                        </m:r>
                        <m:r>
                          <a:rPr lang="en-US" sz="1100">
                            <a:solidFill>
                              <a:schemeClr val="tx1"/>
                            </a:solidFill>
                            <a:effectLst/>
                            <a:latin typeface="Cambria Math"/>
                            <a:ea typeface="+mn-ea"/>
                            <a:cs typeface="+mn-cs"/>
                          </a:rPr>
                          <m:t> 1,0</m:t>
                        </m:r>
                      </m:num>
                      <m:den>
                        <m:r>
                          <a:rPr lang="en-US" sz="1100">
                            <a:solidFill>
                              <a:schemeClr val="tx1"/>
                            </a:solidFill>
                            <a:effectLst/>
                            <a:latin typeface="Cambria Math"/>
                            <a:ea typeface="+mn-ea"/>
                            <a:cs typeface="+mn-cs"/>
                          </a:rPr>
                          <m:t>100%</m:t>
                        </m:r>
                      </m:den>
                    </m:f>
                  </m:oMath>
                </m:oMathPara>
              </a14:m>
              <a:endParaRPr lang="en-US" sz="1100">
                <a:solidFill>
                  <a:schemeClr val="tx1"/>
                </a:solidFill>
                <a:effectLst/>
                <a:latin typeface="+mn-lt"/>
                <a:ea typeface="+mn-ea"/>
                <a:cs typeface="+mn-cs"/>
              </a:endParaRPr>
            </a:p>
          </xdr:txBody>
        </xdr:sp>
      </mc:Choice>
      <mc:Fallback xmlns="">
        <xdr:sp macro="" textlink="">
          <xdr:nvSpPr>
            <xdr:cNvPr id="4" name="TextBox 3"/>
            <xdr:cNvSpPr txBox="1"/>
          </xdr:nvSpPr>
          <xdr:spPr>
            <a:xfrm>
              <a:off x="600076" y="62160150"/>
              <a:ext cx="4067174" cy="436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solidFill>
                    <a:schemeClr val="tx1"/>
                  </a:solidFill>
                  <a:effectLst/>
                  <a:latin typeface="Cambria Math"/>
                  <a:ea typeface="+mn-ea"/>
                  <a:cs typeface="+mn-cs"/>
                </a:rPr>
                <a:t>(Tỷ lệ % các bất cập, vướng mắc được kiến nghị,đề xuất xử lý x 1,0)/(100%)</a:t>
              </a:r>
              <a:endParaRPr lang="en-US" sz="1100">
                <a:solidFill>
                  <a:schemeClr val="tx1"/>
                </a:solidFill>
                <a:effectLst/>
                <a:latin typeface="+mn-lt"/>
                <a:ea typeface="+mn-ea"/>
                <a:cs typeface="+mn-cs"/>
              </a:endParaRPr>
            </a:p>
          </xdr:txBody>
        </xdr:sp>
      </mc:Fallback>
    </mc:AlternateContent>
    <xdr:clientData/>
  </xdr:oneCellAnchor>
  <xdr:oneCellAnchor>
    <xdr:from>
      <xdr:col>2</xdr:col>
      <xdr:colOff>104775</xdr:colOff>
      <xdr:row>124</xdr:row>
      <xdr:rowOff>685800</xdr:rowOff>
    </xdr:from>
    <xdr:ext cx="3771900" cy="533400"/>
    <mc:AlternateContent xmlns:mc="http://schemas.openxmlformats.org/markup-compatibility/2006" xmlns:a14="http://schemas.microsoft.com/office/drawing/2010/main">
      <mc:Choice Requires="a14">
        <xdr:sp macro="" textlink="">
          <xdr:nvSpPr>
            <xdr:cNvPr id="5" name="TextBox 4"/>
            <xdr:cNvSpPr txBox="1"/>
          </xdr:nvSpPr>
          <xdr:spPr>
            <a:xfrm>
              <a:off x="771525" y="56816625"/>
              <a:ext cx="37719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p>
          </xdr:txBody>
        </xdr:sp>
      </mc:Choice>
      <mc:Fallback xmlns="">
        <xdr:sp macro="" textlink="">
          <xdr:nvSpPr>
            <xdr:cNvPr id="5" name="TextBox 4"/>
            <xdr:cNvSpPr txBox="1"/>
          </xdr:nvSpPr>
          <xdr:spPr>
            <a:xfrm>
              <a:off x="771525" y="56816625"/>
              <a:ext cx="377190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a:t>
              </a:r>
              <a:r>
                <a:rPr lang="en-US" sz="1400" b="0" i="0">
                  <a:solidFill>
                    <a:schemeClr val="tx1"/>
                  </a:solidFill>
                  <a:effectLst/>
                  <a:latin typeface="Cambria Math"/>
                  <a:ea typeface="+mn-ea"/>
                  <a:cs typeface="+mn-cs"/>
                </a:rPr>
                <a:t>vấn đề xử lý hoặc kiến nghị xử lý </a:t>
              </a:r>
              <a:r>
                <a:rPr lang="en-US" sz="1400" i="0">
                  <a:solidFill>
                    <a:schemeClr val="tx1"/>
                  </a:solidFill>
                  <a:effectLst/>
                  <a:latin typeface="Cambria Math"/>
                  <a:ea typeface="+mn-ea"/>
                  <a:cs typeface="+mn-cs"/>
                </a:rPr>
                <a:t>x 1,0)/(100%)</a:t>
              </a:r>
              <a:endParaRPr lang="en-US" sz="1400"/>
            </a:p>
          </xdr:txBody>
        </xdr:sp>
      </mc:Fallback>
    </mc:AlternateContent>
    <xdr:clientData/>
  </xdr:oneCellAnchor>
  <xdr:oneCellAnchor>
    <xdr:from>
      <xdr:col>2</xdr:col>
      <xdr:colOff>590550</xdr:colOff>
      <xdr:row>50</xdr:row>
      <xdr:rowOff>685800</xdr:rowOff>
    </xdr:from>
    <xdr:ext cx="2762249" cy="504825"/>
    <mc:AlternateContent xmlns:mc="http://schemas.openxmlformats.org/markup-compatibility/2006" xmlns:a14="http://schemas.microsoft.com/office/drawing/2010/main">
      <mc:Choice Requires="a14">
        <xdr:sp macro="" textlink="">
          <xdr:nvSpPr>
            <xdr:cNvPr id="6" name="TextBox 5"/>
            <xdr:cNvSpPr txBox="1"/>
          </xdr:nvSpPr>
          <xdr:spPr>
            <a:xfrm>
              <a:off x="1257300" y="200025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6" name="TextBox 5"/>
            <xdr:cNvSpPr txBox="1"/>
          </xdr:nvSpPr>
          <xdr:spPr>
            <a:xfrm>
              <a:off x="1257300" y="200025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542925</xdr:colOff>
      <xdr:row>75</xdr:row>
      <xdr:rowOff>428625</xdr:rowOff>
    </xdr:from>
    <xdr:ext cx="2762249" cy="504825"/>
    <mc:AlternateContent xmlns:mc="http://schemas.openxmlformats.org/markup-compatibility/2006" xmlns:a14="http://schemas.microsoft.com/office/drawing/2010/main">
      <mc:Choice Requires="a14">
        <xdr:sp macro="" textlink="">
          <xdr:nvSpPr>
            <xdr:cNvPr id="7" name="TextBox 6"/>
            <xdr:cNvSpPr txBox="1"/>
          </xdr:nvSpPr>
          <xdr:spPr>
            <a:xfrm>
              <a:off x="1209675" y="311181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7" name="TextBox 6"/>
            <xdr:cNvSpPr txBox="1"/>
          </xdr:nvSpPr>
          <xdr:spPr>
            <a:xfrm>
              <a:off x="1209675" y="311181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628650</xdr:colOff>
      <xdr:row>86</xdr:row>
      <xdr:rowOff>447675</xdr:rowOff>
    </xdr:from>
    <xdr:ext cx="2762249" cy="504825"/>
    <mc:AlternateContent xmlns:mc="http://schemas.openxmlformats.org/markup-compatibility/2006" xmlns:a14="http://schemas.microsoft.com/office/drawing/2010/main">
      <mc:Choice Requires="a14">
        <xdr:sp macro="" textlink="">
          <xdr:nvSpPr>
            <xdr:cNvPr id="8" name="TextBox 7"/>
            <xdr:cNvSpPr txBox="1"/>
          </xdr:nvSpPr>
          <xdr:spPr>
            <a:xfrm>
              <a:off x="1295400" y="364331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8" name="TextBox 7"/>
            <xdr:cNvSpPr txBox="1"/>
          </xdr:nvSpPr>
          <xdr:spPr>
            <a:xfrm>
              <a:off x="1295400" y="364331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657225</xdr:colOff>
      <xdr:row>87</xdr:row>
      <xdr:rowOff>447675</xdr:rowOff>
    </xdr:from>
    <xdr:ext cx="2762249" cy="504825"/>
    <mc:AlternateContent xmlns:mc="http://schemas.openxmlformats.org/markup-compatibility/2006" xmlns:a14="http://schemas.microsoft.com/office/drawing/2010/main">
      <mc:Choice Requires="a14">
        <xdr:sp macro="" textlink="">
          <xdr:nvSpPr>
            <xdr:cNvPr id="9" name="TextBox 8"/>
            <xdr:cNvSpPr txBox="1"/>
          </xdr:nvSpPr>
          <xdr:spPr>
            <a:xfrm>
              <a:off x="1323975" y="373856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9" name="TextBox 8"/>
            <xdr:cNvSpPr txBox="1"/>
          </xdr:nvSpPr>
          <xdr:spPr>
            <a:xfrm>
              <a:off x="1323975" y="3738562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0,5)/(100%)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752475</xdr:colOff>
      <xdr:row>95</xdr:row>
      <xdr:rowOff>447675</xdr:rowOff>
    </xdr:from>
    <xdr:ext cx="2762249" cy="504825"/>
    <mc:AlternateContent xmlns:mc="http://schemas.openxmlformats.org/markup-compatibility/2006" xmlns:a14="http://schemas.microsoft.com/office/drawing/2010/main">
      <mc:Choice Requires="a14">
        <xdr:sp macro="" textlink="">
          <xdr:nvSpPr>
            <xdr:cNvPr id="10" name="TextBox 9"/>
            <xdr:cNvSpPr txBox="1"/>
          </xdr:nvSpPr>
          <xdr:spPr>
            <a:xfrm>
              <a:off x="1419225" y="40528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0" name="TextBox 9"/>
            <xdr:cNvSpPr txBox="1"/>
          </xdr:nvSpPr>
          <xdr:spPr>
            <a:xfrm>
              <a:off x="1419225" y="40528875"/>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542925</xdr:colOff>
      <xdr:row>154</xdr:row>
      <xdr:rowOff>438150</xdr:rowOff>
    </xdr:from>
    <xdr:ext cx="2762249" cy="504825"/>
    <mc:AlternateContent xmlns:mc="http://schemas.openxmlformats.org/markup-compatibility/2006" xmlns:a14="http://schemas.microsoft.com/office/drawing/2010/main">
      <mc:Choice Requires="a14">
        <xdr:sp macro="" textlink="">
          <xdr:nvSpPr>
            <xdr:cNvPr id="11" name="TextBox 10"/>
            <xdr:cNvSpPr txBox="1"/>
          </xdr:nvSpPr>
          <xdr:spPr>
            <a:xfrm>
              <a:off x="1209675" y="701230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1" name="TextBox 10"/>
            <xdr:cNvSpPr txBox="1"/>
          </xdr:nvSpPr>
          <xdr:spPr>
            <a:xfrm>
              <a:off x="1209675" y="7012305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1,0)/(100%)</a:t>
              </a:r>
              <a:endParaRPr lang="en-US" sz="1400">
                <a:latin typeface="Times New Roman" pitchFamily="18" charset="0"/>
                <a:cs typeface="Times New Roman" pitchFamily="18" charset="0"/>
              </a:endParaRPr>
            </a:p>
          </xdr:txBody>
        </xdr:sp>
      </mc:Fallback>
    </mc:AlternateContent>
    <xdr:clientData/>
  </xdr:oneCellAnchor>
  <xdr:oneCellAnchor>
    <xdr:from>
      <xdr:col>1</xdr:col>
      <xdr:colOff>514351</xdr:colOff>
      <xdr:row>197</xdr:row>
      <xdr:rowOff>695325</xdr:rowOff>
    </xdr:from>
    <xdr:ext cx="4095749" cy="530082"/>
    <mc:AlternateContent xmlns:mc="http://schemas.openxmlformats.org/markup-compatibility/2006" xmlns:a14="http://schemas.microsoft.com/office/drawing/2010/main">
      <mc:Choice Requires="a14">
        <xdr:sp macro="" textlink="">
          <xdr:nvSpPr>
            <xdr:cNvPr id="12" name="TextBox 11"/>
            <xdr:cNvSpPr txBox="1"/>
          </xdr:nvSpPr>
          <xdr:spPr>
            <a:xfrm>
              <a:off x="581026" y="88001475"/>
              <a:ext cx="4095749" cy="5300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b="0" i="0">
                            <a:solidFill>
                              <a:schemeClr val="tx1"/>
                            </a:solidFill>
                            <a:effectLst/>
                            <a:latin typeface="Cambria Math"/>
                            <a:ea typeface="+mn-ea"/>
                            <a:cs typeface="+mn-cs"/>
                          </a:rPr>
                          <m:t>v</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đượ</m:t>
                        </m:r>
                        <m:r>
                          <m:rPr>
                            <m:sty m:val="p"/>
                          </m:rPr>
                          <a:rPr lang="en-US" sz="1400">
                            <a:solidFill>
                              <a:schemeClr val="tx1"/>
                            </a:solidFill>
                            <a:effectLst/>
                            <a:latin typeface="Cambria Math"/>
                            <a:ea typeface="+mn-ea"/>
                            <a:cs typeface="+mn-cs"/>
                          </a:rPr>
                          <m:t>c</m:t>
                        </m:r>
                        <m:r>
                          <a:rPr lang="en-US" sz="140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ki</m:t>
                        </m:r>
                        <m:r>
                          <a:rPr lang="en-US" sz="1400">
                            <a:solidFill>
                              <a:schemeClr val="tx1"/>
                            </a:solidFill>
                            <a:effectLst/>
                            <a:latin typeface="Cambria Math"/>
                            <a:ea typeface="+mn-ea"/>
                            <a:cs typeface="+mn-cs"/>
                          </a:rPr>
                          <m:t>ế</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ngh</m:t>
                        </m:r>
                        <m:r>
                          <a:rPr lang="en-US" sz="1400">
                            <a:solidFill>
                              <a:schemeClr val="tx1"/>
                            </a:solidFill>
                            <a:effectLst/>
                            <a:latin typeface="Cambria Math"/>
                            <a:ea typeface="+mn-ea"/>
                            <a:cs typeface="+mn-cs"/>
                          </a:rPr>
                          <m:t>ị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ử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solidFill>
                  <a:schemeClr val="tx1"/>
                </a:solidFill>
                <a:effectLst/>
                <a:latin typeface="+mn-lt"/>
                <a:ea typeface="+mn-ea"/>
                <a:cs typeface="+mn-cs"/>
              </a:endParaRPr>
            </a:p>
          </xdr:txBody>
        </xdr:sp>
      </mc:Choice>
      <mc:Fallback xmlns="">
        <xdr:sp macro="" textlink="">
          <xdr:nvSpPr>
            <xdr:cNvPr id="12" name="TextBox 11"/>
            <xdr:cNvSpPr txBox="1"/>
          </xdr:nvSpPr>
          <xdr:spPr>
            <a:xfrm>
              <a:off x="581026" y="88001475"/>
              <a:ext cx="4095749" cy="5300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solidFill>
                    <a:schemeClr val="tx1"/>
                  </a:solidFill>
                  <a:effectLst/>
                  <a:latin typeface="Cambria Math"/>
                  <a:ea typeface="+mn-ea"/>
                  <a:cs typeface="+mn-cs"/>
                </a:rPr>
                <a:t>(Tỷ lệ % </a:t>
              </a:r>
              <a:r>
                <a:rPr lang="en-US" sz="1400" b="0" i="0">
                  <a:solidFill>
                    <a:schemeClr val="tx1"/>
                  </a:solidFill>
                  <a:effectLst/>
                  <a:latin typeface="Cambria Math"/>
                  <a:ea typeface="+mn-ea"/>
                  <a:cs typeface="+mn-cs"/>
                </a:rPr>
                <a:t>vấn đề đượ</a:t>
              </a:r>
              <a:r>
                <a:rPr lang="en-US" sz="1400" i="0">
                  <a:solidFill>
                    <a:schemeClr val="tx1"/>
                  </a:solidFill>
                  <a:effectLst/>
                  <a:latin typeface="Cambria Math"/>
                  <a:ea typeface="+mn-ea"/>
                  <a:cs typeface="+mn-cs"/>
                </a:rPr>
                <a:t>c </a:t>
              </a:r>
              <a:r>
                <a:rPr lang="en-US" sz="1400" b="0" i="0">
                  <a:solidFill>
                    <a:schemeClr val="tx1"/>
                  </a:solidFill>
                  <a:effectLst/>
                  <a:latin typeface="Cambria Math"/>
                  <a:ea typeface="+mn-ea"/>
                  <a:cs typeface="+mn-cs"/>
                </a:rPr>
                <a:t>xử lý hoặc </a:t>
              </a:r>
              <a:r>
                <a:rPr lang="en-US" sz="1400" i="0">
                  <a:solidFill>
                    <a:schemeClr val="tx1"/>
                  </a:solidFill>
                  <a:effectLst/>
                  <a:latin typeface="Cambria Math"/>
                  <a:ea typeface="+mn-ea"/>
                  <a:cs typeface="+mn-cs"/>
                </a:rPr>
                <a:t>kiến nghị xử lý x 1,0)/(100%)</a:t>
              </a:r>
              <a:endParaRPr lang="en-US" sz="1400">
                <a:solidFill>
                  <a:schemeClr val="tx1"/>
                </a:solidFill>
                <a:effectLst/>
                <a:latin typeface="+mn-lt"/>
                <a:ea typeface="+mn-ea"/>
                <a:cs typeface="+mn-cs"/>
              </a:endParaRPr>
            </a:p>
          </xdr:txBody>
        </xdr:sp>
      </mc:Fallback>
    </mc:AlternateContent>
    <xdr:clientData/>
  </xdr:oneCellAnchor>
  <xdr:oneCellAnchor>
    <xdr:from>
      <xdr:col>2</xdr:col>
      <xdr:colOff>514350</xdr:colOff>
      <xdr:row>206</xdr:row>
      <xdr:rowOff>400050</xdr:rowOff>
    </xdr:from>
    <xdr:ext cx="2762249" cy="504825"/>
    <mc:AlternateContent xmlns:mc="http://schemas.openxmlformats.org/markup-compatibility/2006" xmlns:a14="http://schemas.microsoft.com/office/drawing/2010/main">
      <mc:Choice Requires="a14">
        <xdr:sp macro="" textlink="">
          <xdr:nvSpPr>
            <xdr:cNvPr id="13" name="TextBox 12"/>
            <xdr:cNvSpPr txBox="1"/>
          </xdr:nvSpPr>
          <xdr:spPr>
            <a:xfrm>
              <a:off x="1181100" y="920496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m:rPr>
                            <m:sty m:val="p"/>
                          </m:rPr>
                          <a:rPr lang="en-US" sz="1400">
                            <a:solidFill>
                              <a:schemeClr val="tx1"/>
                            </a:solidFill>
                            <a:effectLst/>
                            <a:latin typeface="Cambria Math"/>
                            <a:ea typeface="+mn-ea"/>
                            <a:cs typeface="+mn-cs"/>
                          </a:rPr>
                          <m:t>k</m:t>
                        </m:r>
                        <m:r>
                          <a:rPr lang="en-US" sz="1400">
                            <a:solidFill>
                              <a:schemeClr val="tx1"/>
                            </a:solidFill>
                            <a:effectLst/>
                            <a:latin typeface="Cambria Math"/>
                            <a:ea typeface="+mn-ea"/>
                            <a:cs typeface="+mn-cs"/>
                          </a:rPr>
                          <m:t>ế </m:t>
                        </m:r>
                        <m:r>
                          <m:rPr>
                            <m:sty m:val="p"/>
                          </m:rPr>
                          <a:rPr lang="en-US" sz="140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ạ</m:t>
                        </m:r>
                        <m:r>
                          <m:rPr>
                            <m:sty m:val="p"/>
                          </m:rPr>
                          <a:rPr lang="en-US" sz="1400">
                            <a:solidFill>
                              <a:schemeClr val="tx1"/>
                            </a:solidFill>
                            <a:effectLst/>
                            <a:latin typeface="Cambria Math"/>
                            <a:ea typeface="+mn-ea"/>
                            <a:cs typeface="+mn-cs"/>
                          </a:rPr>
                          <m:t>ch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ho</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th</m:t>
                        </m:r>
                        <m:r>
                          <a:rPr lang="en-US" sz="1400">
                            <a:solidFill>
                              <a:schemeClr val="tx1"/>
                            </a:solidFill>
                            <a:effectLst/>
                            <a:latin typeface="Cambria Math"/>
                            <a:ea typeface="+mn-ea"/>
                            <a:cs typeface="+mn-cs"/>
                          </a:rPr>
                          <m:t>à</m:t>
                        </m:r>
                        <m:r>
                          <m:rPr>
                            <m:sty m:val="p"/>
                          </m:rPr>
                          <a:rPr lang="en-US" sz="1400">
                            <a:solidFill>
                              <a:schemeClr val="tx1"/>
                            </a:solidFill>
                            <a:effectLst/>
                            <a:latin typeface="Cambria Math"/>
                            <a:ea typeface="+mn-ea"/>
                            <a:cs typeface="+mn-cs"/>
                          </a:rPr>
                          <m:t>nh</m:t>
                        </m:r>
                        <m:r>
                          <a:rPr lang="en-US" sz="1400">
                            <a:solidFill>
                              <a:schemeClr val="tx1"/>
                            </a:solidFill>
                            <a:effectLst/>
                            <a:latin typeface="Cambria Math"/>
                            <a:ea typeface="+mn-ea"/>
                            <a:cs typeface="+mn-cs"/>
                          </a:rPr>
                          <m:t>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0,5</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3" name="TextBox 12"/>
            <xdr:cNvSpPr txBox="1"/>
          </xdr:nvSpPr>
          <xdr:spPr>
            <a:xfrm>
              <a:off x="1181100" y="92049600"/>
              <a:ext cx="2762249"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kế ho</a:t>
              </a:r>
              <a:r>
                <a:rPr lang="en-US" sz="1400" b="0" i="0">
                  <a:solidFill>
                    <a:schemeClr val="tx1"/>
                  </a:solidFill>
                  <a:effectLst/>
                  <a:latin typeface="Cambria Math"/>
                  <a:ea typeface="+mn-ea"/>
                  <a:cs typeface="+mn-cs"/>
                </a:rPr>
                <a:t>ạ</a:t>
              </a:r>
              <a:r>
                <a:rPr lang="en-US" sz="1400" i="0">
                  <a:solidFill>
                    <a:schemeClr val="tx1"/>
                  </a:solidFill>
                  <a:effectLst/>
                  <a:latin typeface="Cambria Math"/>
                  <a:ea typeface="+mn-ea"/>
                  <a:cs typeface="+mn-cs"/>
                </a:rPr>
                <a:t>ch hoàn thành x 0,5)/(100%)</a:t>
              </a:r>
              <a:endParaRPr lang="en-US" sz="1400">
                <a:latin typeface="Times New Roman" pitchFamily="18" charset="0"/>
                <a:cs typeface="Times New Roman" pitchFamily="18" charset="0"/>
              </a:endParaRPr>
            </a:p>
          </xdr:txBody>
        </xdr:sp>
      </mc:Fallback>
    </mc:AlternateContent>
    <xdr:clientData/>
  </xdr:oneCellAnchor>
  <xdr:oneCellAnchor>
    <xdr:from>
      <xdr:col>2</xdr:col>
      <xdr:colOff>238125</xdr:colOff>
      <xdr:row>78</xdr:row>
      <xdr:rowOff>647700</xdr:rowOff>
    </xdr:from>
    <xdr:ext cx="3676650" cy="504825"/>
    <mc:AlternateContent xmlns:mc="http://schemas.openxmlformats.org/markup-compatibility/2006" xmlns:a14="http://schemas.microsoft.com/office/drawing/2010/main">
      <mc:Choice Requires="a14">
        <xdr:sp macro="" textlink="">
          <xdr:nvSpPr>
            <xdr:cNvPr id="14" name="TextBox 13"/>
            <xdr:cNvSpPr txBox="1"/>
          </xdr:nvSpPr>
          <xdr:spPr>
            <a:xfrm>
              <a:off x="904875" y="32775525"/>
              <a:ext cx="36766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400" i="1">
                            <a:solidFill>
                              <a:schemeClr val="tx1"/>
                            </a:solidFill>
                            <a:effectLst/>
                            <a:latin typeface="Cambria Math"/>
                            <a:ea typeface="+mn-ea"/>
                            <a:cs typeface="+mn-cs"/>
                          </a:rPr>
                        </m:ctrlPr>
                      </m:fPr>
                      <m:num>
                        <m:r>
                          <m:rPr>
                            <m:sty m:val="p"/>
                          </m:rPr>
                          <a:rPr lang="en-US" sz="1400">
                            <a:solidFill>
                              <a:schemeClr val="tx1"/>
                            </a:solidFill>
                            <a:effectLst/>
                            <a:latin typeface="Cambria Math"/>
                            <a:ea typeface="+mn-ea"/>
                            <a:cs typeface="+mn-cs"/>
                          </a:rPr>
                          <m:t>T</m:t>
                        </m:r>
                        <m:r>
                          <a:rPr lang="en-US" sz="1400">
                            <a:solidFill>
                              <a:schemeClr val="tx1"/>
                            </a:solidFill>
                            <a:effectLst/>
                            <a:latin typeface="Cambria Math"/>
                            <a:ea typeface="+mn-ea"/>
                            <a:cs typeface="+mn-cs"/>
                          </a:rPr>
                          <m:t>ỷ </m:t>
                        </m:r>
                        <m:r>
                          <m:rPr>
                            <m:sty m:val="p"/>
                          </m:rPr>
                          <a:rPr lang="en-US" sz="1400">
                            <a:solidFill>
                              <a:schemeClr val="tx1"/>
                            </a:solidFill>
                            <a:effectLst/>
                            <a:latin typeface="Cambria Math"/>
                            <a:ea typeface="+mn-ea"/>
                            <a:cs typeface="+mn-cs"/>
                          </a:rPr>
                          <m:t>l</m:t>
                        </m:r>
                        <m:r>
                          <a:rPr lang="en-US" sz="1400">
                            <a:solidFill>
                              <a:schemeClr val="tx1"/>
                            </a:solidFill>
                            <a:effectLst/>
                            <a:latin typeface="Cambria Math"/>
                            <a:ea typeface="+mn-ea"/>
                            <a:cs typeface="+mn-cs"/>
                          </a:rPr>
                          <m:t>ệ % </m:t>
                        </m:r>
                        <m:r>
                          <a:rPr lang="en-US" sz="1400" i="1">
                            <a:solidFill>
                              <a:schemeClr val="tx1"/>
                            </a:solidFill>
                            <a:effectLst/>
                            <a:latin typeface="Cambria Math"/>
                            <a:ea typeface="+mn-ea"/>
                            <a:cs typeface="+mn-cs"/>
                          </a:rPr>
                          <m:t>𝑣</m:t>
                        </m:r>
                        <m:r>
                          <a:rPr lang="en-US" sz="1400" b="0" i="0">
                            <a:solidFill>
                              <a:schemeClr val="tx1"/>
                            </a:solidFill>
                            <a:effectLst/>
                            <a:latin typeface="Cambria Math"/>
                            <a:ea typeface="+mn-ea"/>
                            <a:cs typeface="+mn-cs"/>
                          </a:rPr>
                          <m:t>ấ</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đề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b="0" i="0">
                            <a:solidFill>
                              <a:schemeClr val="tx1"/>
                            </a:solidFill>
                            <a:effectLst/>
                            <a:latin typeface="Cambria Math"/>
                            <a:ea typeface="+mn-ea"/>
                            <a:cs typeface="+mn-cs"/>
                          </a:rPr>
                          <m:t>ho</m:t>
                        </m:r>
                        <m:r>
                          <a:rPr lang="en-US" sz="1400" b="0" i="0">
                            <a:solidFill>
                              <a:schemeClr val="tx1"/>
                            </a:solidFill>
                            <a:effectLst/>
                            <a:latin typeface="Cambria Math"/>
                            <a:ea typeface="+mn-ea"/>
                            <a:cs typeface="+mn-cs"/>
                          </a:rPr>
                          <m:t>ặ</m:t>
                        </m:r>
                        <m:r>
                          <m:rPr>
                            <m:sty m:val="p"/>
                          </m:rPr>
                          <a:rPr lang="en-US" sz="1400" b="0" i="0">
                            <a:solidFill>
                              <a:schemeClr val="tx1"/>
                            </a:solidFill>
                            <a:effectLst/>
                            <a:latin typeface="Cambria Math"/>
                            <a:ea typeface="+mn-ea"/>
                            <a:cs typeface="+mn-cs"/>
                          </a:rPr>
                          <m:t>c</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ki</m:t>
                        </m:r>
                        <m:r>
                          <a:rPr lang="en-US" sz="1400" b="0" i="0">
                            <a:solidFill>
                              <a:schemeClr val="tx1"/>
                            </a:solidFill>
                            <a:effectLst/>
                            <a:latin typeface="Cambria Math"/>
                            <a:ea typeface="+mn-ea"/>
                            <a:cs typeface="+mn-cs"/>
                          </a:rPr>
                          <m:t>ế</m:t>
                        </m:r>
                        <m:r>
                          <m:rPr>
                            <m:sty m:val="p"/>
                          </m:rPr>
                          <a:rPr lang="en-US" sz="1400" b="0" i="0">
                            <a:solidFill>
                              <a:schemeClr val="tx1"/>
                            </a:solidFill>
                            <a:effectLst/>
                            <a:latin typeface="Cambria Math"/>
                            <a:ea typeface="+mn-ea"/>
                            <a:cs typeface="+mn-cs"/>
                          </a:rPr>
                          <m:t>n</m:t>
                        </m:r>
                        <m:r>
                          <a:rPr lang="en-US" sz="1400" b="0" i="0">
                            <a:solidFill>
                              <a:schemeClr val="tx1"/>
                            </a:solidFill>
                            <a:effectLst/>
                            <a:latin typeface="Cambria Math"/>
                            <a:ea typeface="+mn-ea"/>
                            <a:cs typeface="+mn-cs"/>
                          </a:rPr>
                          <m:t> </m:t>
                        </m:r>
                        <m:r>
                          <m:rPr>
                            <m:sty m:val="p"/>
                          </m:rPr>
                          <a:rPr lang="en-US" sz="1400" b="0" i="0">
                            <a:solidFill>
                              <a:schemeClr val="tx1"/>
                            </a:solidFill>
                            <a:effectLst/>
                            <a:latin typeface="Cambria Math"/>
                            <a:ea typeface="+mn-ea"/>
                            <a:cs typeface="+mn-cs"/>
                          </a:rPr>
                          <m:t>ngh</m:t>
                        </m:r>
                        <m:r>
                          <a:rPr lang="en-US" sz="1400" b="0" i="0">
                            <a:solidFill>
                              <a:schemeClr val="tx1"/>
                            </a:solidFill>
                            <a:effectLst/>
                            <a:latin typeface="Cambria Math"/>
                            <a:ea typeface="+mn-ea"/>
                            <a:cs typeface="+mn-cs"/>
                          </a:rPr>
                          <m:t>ị </m:t>
                        </m:r>
                        <m:r>
                          <m:rPr>
                            <m:sty m:val="p"/>
                          </m:rPr>
                          <a:rPr lang="en-US" sz="1400" b="0" i="0">
                            <a:solidFill>
                              <a:schemeClr val="tx1"/>
                            </a:solidFill>
                            <a:effectLst/>
                            <a:latin typeface="Cambria Math"/>
                            <a:ea typeface="+mn-ea"/>
                            <a:cs typeface="+mn-cs"/>
                          </a:rPr>
                          <m:t>x</m:t>
                        </m:r>
                        <m:r>
                          <a:rPr lang="en-US" sz="1400" b="0" i="0">
                            <a:solidFill>
                              <a:schemeClr val="tx1"/>
                            </a:solidFill>
                            <a:effectLst/>
                            <a:latin typeface="Cambria Math"/>
                            <a:ea typeface="+mn-ea"/>
                            <a:cs typeface="+mn-cs"/>
                          </a:rPr>
                          <m:t>ử </m:t>
                        </m:r>
                        <m:r>
                          <m:rPr>
                            <m:sty m:val="p"/>
                          </m:rPr>
                          <a:rPr lang="en-US" sz="1400" b="0" i="0">
                            <a:solidFill>
                              <a:schemeClr val="tx1"/>
                            </a:solidFill>
                            <a:effectLst/>
                            <a:latin typeface="Cambria Math"/>
                            <a:ea typeface="+mn-ea"/>
                            <a:cs typeface="+mn-cs"/>
                          </a:rPr>
                          <m:t>l</m:t>
                        </m:r>
                        <m:r>
                          <a:rPr lang="en-US" sz="1400" b="0" i="0">
                            <a:solidFill>
                              <a:schemeClr val="tx1"/>
                            </a:solidFill>
                            <a:effectLst/>
                            <a:latin typeface="Cambria Math"/>
                            <a:ea typeface="+mn-ea"/>
                            <a:cs typeface="+mn-cs"/>
                          </a:rPr>
                          <m:t>ý </m:t>
                        </m:r>
                        <m:r>
                          <m:rPr>
                            <m:sty m:val="p"/>
                          </m:rPr>
                          <a:rPr lang="en-US" sz="1400">
                            <a:solidFill>
                              <a:schemeClr val="tx1"/>
                            </a:solidFill>
                            <a:effectLst/>
                            <a:latin typeface="Cambria Math"/>
                            <a:ea typeface="+mn-ea"/>
                            <a:cs typeface="+mn-cs"/>
                          </a:rPr>
                          <m:t>x</m:t>
                        </m:r>
                        <m:r>
                          <a:rPr lang="en-US" sz="1400">
                            <a:solidFill>
                              <a:schemeClr val="tx1"/>
                            </a:solidFill>
                            <a:effectLst/>
                            <a:latin typeface="Cambria Math"/>
                            <a:ea typeface="+mn-ea"/>
                            <a:cs typeface="+mn-cs"/>
                          </a:rPr>
                          <m:t> 1,0</m:t>
                        </m:r>
                      </m:num>
                      <m:den>
                        <m:r>
                          <a:rPr lang="en-US" sz="1400">
                            <a:solidFill>
                              <a:schemeClr val="tx1"/>
                            </a:solidFill>
                            <a:effectLst/>
                            <a:latin typeface="Cambria Math"/>
                            <a:ea typeface="+mn-ea"/>
                            <a:cs typeface="+mn-cs"/>
                          </a:rPr>
                          <m:t>100%</m:t>
                        </m:r>
                      </m:den>
                    </m:f>
                  </m:oMath>
                </m:oMathPara>
              </a14:m>
              <a:endParaRPr lang="en-US" sz="1400">
                <a:latin typeface="Times New Roman" pitchFamily="18" charset="0"/>
                <a:cs typeface="Times New Roman" pitchFamily="18" charset="0"/>
              </a:endParaRPr>
            </a:p>
          </xdr:txBody>
        </xdr:sp>
      </mc:Choice>
      <mc:Fallback xmlns="">
        <xdr:sp macro="" textlink="">
          <xdr:nvSpPr>
            <xdr:cNvPr id="14" name="TextBox 13"/>
            <xdr:cNvSpPr txBox="1"/>
          </xdr:nvSpPr>
          <xdr:spPr>
            <a:xfrm>
              <a:off x="904875" y="32775525"/>
              <a:ext cx="36766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400" i="0">
                  <a:solidFill>
                    <a:schemeClr val="tx1"/>
                  </a:solidFill>
                  <a:effectLst/>
                  <a:latin typeface="Cambria Math"/>
                  <a:ea typeface="+mn-ea"/>
                  <a:cs typeface="+mn-cs"/>
                </a:rPr>
                <a:t>(Tỷ lệ % 𝑣</a:t>
              </a:r>
              <a:r>
                <a:rPr lang="en-US" sz="1400" b="0" i="0">
                  <a:solidFill>
                    <a:schemeClr val="tx1"/>
                  </a:solidFill>
                  <a:effectLst/>
                  <a:latin typeface="Cambria Math"/>
                  <a:ea typeface="+mn-ea"/>
                  <a:cs typeface="+mn-cs"/>
                </a:rPr>
                <a:t>ấn đề xử lý hoặc kiến nghị xử lý </a:t>
              </a:r>
              <a:r>
                <a:rPr lang="en-US" sz="1400" i="0">
                  <a:solidFill>
                    <a:schemeClr val="tx1"/>
                  </a:solidFill>
                  <a:effectLst/>
                  <a:latin typeface="Cambria Math"/>
                  <a:ea typeface="+mn-ea"/>
                  <a:cs typeface="+mn-cs"/>
                </a:rPr>
                <a:t>x 1,0)/(100%)</a:t>
              </a:r>
              <a:endParaRPr lang="en-US" sz="1400">
                <a:latin typeface="Times New Roman" pitchFamily="18" charset="0"/>
                <a:cs typeface="Times New Roman"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0"/>
  <sheetViews>
    <sheetView tabSelected="1" zoomScale="85" zoomScaleNormal="85" workbookViewId="0">
      <pane ySplit="4" topLeftCell="A20" activePane="bottomLeft" state="frozen"/>
      <selection pane="bottomLeft" activeCell="E29" sqref="E29"/>
    </sheetView>
  </sheetViews>
  <sheetFormatPr defaultRowHeight="15" x14ac:dyDescent="0.25"/>
  <cols>
    <col min="1" max="1" width="3.28515625" style="491" customWidth="1"/>
    <col min="2" max="2" width="8.85546875" style="518" customWidth="1"/>
    <col min="3" max="3" width="58.140625" style="491" customWidth="1"/>
    <col min="4" max="4" width="7.28515625" style="518" customWidth="1"/>
    <col min="5" max="5" width="7.7109375" style="519" customWidth="1"/>
    <col min="6" max="6" width="12.85546875" style="518" customWidth="1"/>
    <col min="7" max="8" width="7.42578125" style="491" customWidth="1"/>
    <col min="9" max="9" width="59.28515625" style="518" customWidth="1"/>
    <col min="10" max="16384" width="9.140625" style="491"/>
  </cols>
  <sheetData>
    <row r="1" spans="2:9" ht="21" customHeight="1" x14ac:dyDescent="0.3">
      <c r="B1" s="455" t="s">
        <v>224</v>
      </c>
      <c r="C1" s="456"/>
      <c r="D1" s="1"/>
      <c r="E1" s="1"/>
      <c r="F1" s="1"/>
      <c r="G1" s="1"/>
      <c r="H1" s="1"/>
      <c r="I1" s="1"/>
    </row>
    <row r="2" spans="2:9" ht="57" customHeight="1" x14ac:dyDescent="0.25">
      <c r="B2" s="457" t="s">
        <v>348</v>
      </c>
      <c r="C2" s="457"/>
      <c r="D2" s="457"/>
      <c r="E2" s="457"/>
      <c r="F2" s="457"/>
      <c r="G2" s="457"/>
      <c r="H2" s="457"/>
      <c r="I2" s="457"/>
    </row>
    <row r="3" spans="2:9" ht="23.25" customHeight="1" thickBot="1" x14ac:dyDescent="0.3">
      <c r="B3" s="458" t="s">
        <v>231</v>
      </c>
      <c r="C3" s="458"/>
      <c r="D3" s="458"/>
      <c r="E3" s="458"/>
      <c r="F3" s="458"/>
      <c r="G3" s="458"/>
      <c r="H3" s="458"/>
      <c r="I3" s="458"/>
    </row>
    <row r="4" spans="2:9" s="492" customFormat="1" ht="57" customHeight="1" thickBot="1" x14ac:dyDescent="0.3">
      <c r="B4" s="183" t="s">
        <v>0</v>
      </c>
      <c r="C4" s="184" t="s">
        <v>1</v>
      </c>
      <c r="D4" s="185" t="s">
        <v>227</v>
      </c>
      <c r="E4" s="3" t="s">
        <v>225</v>
      </c>
      <c r="F4" s="4" t="s">
        <v>228</v>
      </c>
      <c r="G4" s="2" t="s">
        <v>229</v>
      </c>
      <c r="H4" s="46" t="s">
        <v>230</v>
      </c>
      <c r="I4" s="2" t="s">
        <v>226</v>
      </c>
    </row>
    <row r="5" spans="2:9" ht="19.5" thickBot="1" x14ac:dyDescent="0.3">
      <c r="B5" s="287">
        <v>1</v>
      </c>
      <c r="C5" s="186" t="s">
        <v>2</v>
      </c>
      <c r="D5" s="6" t="s">
        <v>3</v>
      </c>
      <c r="E5" s="7"/>
      <c r="F5" s="7">
        <f>IF(OR(F6="Nhập sai",F20="Nhập sai",F32="Nhập sai",F43="Nhập sai",F50="Nhập sai",F60="Nhập sai"),"Nhập sai",F6+F20+F32+F43+F50+F60)</f>
        <v>0</v>
      </c>
      <c r="G5" s="5"/>
      <c r="H5" s="5"/>
      <c r="I5" s="8"/>
    </row>
    <row r="6" spans="2:9" ht="18.75" x14ac:dyDescent="0.25">
      <c r="B6" s="286" t="s">
        <v>317</v>
      </c>
      <c r="C6" s="187" t="s">
        <v>4</v>
      </c>
      <c r="D6" s="11" t="s">
        <v>5</v>
      </c>
      <c r="E6" s="228"/>
      <c r="F6" s="13">
        <f>IF(OR(F7="Nhập sai",F11="Nhập sai",F14="Nhập sai",F17="Nhập sai"),"Nhập sai",F7+F11+F14+F17)</f>
        <v>0</v>
      </c>
      <c r="G6" s="14"/>
      <c r="H6" s="14"/>
      <c r="I6" s="15"/>
    </row>
    <row r="7" spans="2:9" ht="39" x14ac:dyDescent="0.25">
      <c r="B7" s="188" t="s">
        <v>6</v>
      </c>
      <c r="C7" s="189" t="s">
        <v>7</v>
      </c>
      <c r="D7" s="17">
        <v>1</v>
      </c>
      <c r="E7" s="141"/>
      <c r="F7" s="18">
        <f>IF(AND(F8&lt;&gt;"",F9&lt;&gt;""),"Nhập sai",IF(AND(F8&lt;&gt;"",F10&lt;&gt;""),"Nhập sai",IF(AND(F9&lt;&gt;"",F10&lt;&gt;""),"Nhập sai",F8+F9+F10)))</f>
        <v>0</v>
      </c>
      <c r="G7" s="16"/>
      <c r="H7" s="16"/>
      <c r="I7" s="19"/>
    </row>
    <row r="8" spans="2:9" ht="37.5" x14ac:dyDescent="0.25">
      <c r="B8" s="467"/>
      <c r="C8" s="190" t="s">
        <v>287</v>
      </c>
      <c r="D8" s="21"/>
      <c r="E8" s="228"/>
      <c r="F8" s="22"/>
      <c r="G8" s="14"/>
      <c r="H8" s="14"/>
      <c r="I8" s="15"/>
    </row>
    <row r="9" spans="2:9" ht="37.5" x14ac:dyDescent="0.25">
      <c r="B9" s="468"/>
      <c r="C9" s="192" t="s">
        <v>288</v>
      </c>
      <c r="D9" s="24"/>
      <c r="E9" s="229"/>
      <c r="F9" s="26"/>
      <c r="G9" s="27"/>
      <c r="H9" s="27"/>
      <c r="I9" s="28"/>
    </row>
    <row r="10" spans="2:9" ht="18.75" x14ac:dyDescent="0.25">
      <c r="B10" s="469"/>
      <c r="C10" s="190" t="s">
        <v>8</v>
      </c>
      <c r="D10" s="21"/>
      <c r="E10" s="228"/>
      <c r="F10" s="22"/>
      <c r="G10" s="14"/>
      <c r="H10" s="14"/>
      <c r="I10" s="15"/>
    </row>
    <row r="11" spans="2:9" ht="78" x14ac:dyDescent="0.25">
      <c r="B11" s="188" t="s">
        <v>9</v>
      </c>
      <c r="C11" s="189" t="s">
        <v>10</v>
      </c>
      <c r="D11" s="17">
        <v>1</v>
      </c>
      <c r="E11" s="141"/>
      <c r="F11" s="18">
        <f>IF(AND(F12&lt;&gt;"",F13&lt;&gt;""),"Nhập sai",F12+F13)</f>
        <v>0</v>
      </c>
      <c r="G11" s="16"/>
      <c r="H11" s="16"/>
      <c r="I11" s="19"/>
    </row>
    <row r="12" spans="2:9" ht="75" x14ac:dyDescent="0.25">
      <c r="B12" s="467"/>
      <c r="C12" s="190" t="s">
        <v>11</v>
      </c>
      <c r="D12" s="21"/>
      <c r="E12" s="228"/>
      <c r="F12" s="22"/>
      <c r="G12" s="14"/>
      <c r="H12" s="14"/>
      <c r="I12" s="15"/>
    </row>
    <row r="13" spans="2:9" ht="37.5" x14ac:dyDescent="0.25">
      <c r="B13" s="469"/>
      <c r="C13" s="194" t="s">
        <v>12</v>
      </c>
      <c r="D13" s="30"/>
      <c r="E13" s="230"/>
      <c r="F13" s="32"/>
      <c r="G13" s="33"/>
      <c r="H13" s="33"/>
      <c r="I13" s="34"/>
    </row>
    <row r="14" spans="2:9" ht="39" x14ac:dyDescent="0.25">
      <c r="B14" s="188" t="s">
        <v>13</v>
      </c>
      <c r="C14" s="189" t="s">
        <v>14</v>
      </c>
      <c r="D14" s="17">
        <v>0.5</v>
      </c>
      <c r="E14" s="141"/>
      <c r="F14" s="18">
        <f>IF(AND(F15&lt;&gt;"",F16&lt;&gt;""),"Nhập sai",F15+F16)</f>
        <v>0</v>
      </c>
      <c r="G14" s="16"/>
      <c r="H14" s="16"/>
      <c r="I14" s="19"/>
    </row>
    <row r="15" spans="2:9" ht="18.75" x14ac:dyDescent="0.25">
      <c r="B15" s="467"/>
      <c r="C15" s="190" t="s">
        <v>15</v>
      </c>
      <c r="D15" s="21"/>
      <c r="E15" s="228"/>
      <c r="F15" s="22"/>
      <c r="G15" s="14"/>
      <c r="H15" s="14"/>
      <c r="I15" s="15"/>
    </row>
    <row r="16" spans="2:9" ht="18.75" x14ac:dyDescent="0.25">
      <c r="B16" s="469"/>
      <c r="C16" s="194" t="s">
        <v>16</v>
      </c>
      <c r="D16" s="30"/>
      <c r="E16" s="230"/>
      <c r="F16" s="32"/>
      <c r="G16" s="33"/>
      <c r="H16" s="33"/>
      <c r="I16" s="34"/>
    </row>
    <row r="17" spans="2:9" ht="39" x14ac:dyDescent="0.25">
      <c r="B17" s="188" t="s">
        <v>17</v>
      </c>
      <c r="C17" s="189" t="s">
        <v>18</v>
      </c>
      <c r="D17" s="17">
        <v>1</v>
      </c>
      <c r="E17" s="141"/>
      <c r="F17" s="18">
        <f>IF(AND(E18&lt;&gt;"",E19&lt;&gt;""),"Nhập sai",IF(AND(F18="",F19=""),0,IF(E19&lt;&gt;"",0,F18)))</f>
        <v>0</v>
      </c>
      <c r="G17" s="16"/>
      <c r="H17" s="16"/>
      <c r="I17" s="19"/>
    </row>
    <row r="18" spans="2:9" ht="75" x14ac:dyDescent="0.25">
      <c r="B18" s="467"/>
      <c r="C18" s="195" t="s">
        <v>271</v>
      </c>
      <c r="D18" s="50"/>
      <c r="E18" s="51"/>
      <c r="F18" s="52" t="str">
        <f>IF(E18="","",(E18*1)/1)</f>
        <v/>
      </c>
      <c r="G18" s="53"/>
      <c r="H18" s="53"/>
      <c r="I18" s="49"/>
    </row>
    <row r="19" spans="2:9" ht="19.5" thickBot="1" x14ac:dyDescent="0.3">
      <c r="B19" s="477"/>
      <c r="C19" s="196" t="s">
        <v>19</v>
      </c>
      <c r="D19" s="6"/>
      <c r="E19" s="37"/>
      <c r="F19" s="38" t="str">
        <f>IF(E19&lt;&gt;"",0,"")</f>
        <v/>
      </c>
      <c r="G19" s="39"/>
      <c r="H19" s="39"/>
      <c r="I19" s="40"/>
    </row>
    <row r="20" spans="2:9" ht="18.75" x14ac:dyDescent="0.25">
      <c r="B20" s="286" t="s">
        <v>318</v>
      </c>
      <c r="C20" s="187" t="s">
        <v>20</v>
      </c>
      <c r="D20" s="11">
        <v>3</v>
      </c>
      <c r="E20" s="231"/>
      <c r="F20" s="13">
        <f>IF(OR(F21="Nhập sai",F25="Nhập sai",F29="Nhập sai"),"Nhập sai",F21+F25+F28)</f>
        <v>0</v>
      </c>
      <c r="G20" s="10"/>
      <c r="H20" s="10"/>
      <c r="I20" s="54"/>
    </row>
    <row r="21" spans="2:9" ht="19.5" x14ac:dyDescent="0.25">
      <c r="B21" s="188" t="s">
        <v>21</v>
      </c>
      <c r="C21" s="189" t="s">
        <v>22</v>
      </c>
      <c r="D21" s="17">
        <v>1</v>
      </c>
      <c r="E21" s="141"/>
      <c r="F21" s="18">
        <f>IF(AND(F22&lt;&gt;"",F23&lt;&gt;""),"Nhập sai",IF(AND(F22&lt;&gt;"",F24&lt;&gt;""),"Nhập sai",IF(AND(F23&lt;&gt;"",F24&lt;&gt;""),"Nhập sai",F22+F23+F24)))</f>
        <v>0</v>
      </c>
      <c r="G21" s="16"/>
      <c r="H21" s="16"/>
      <c r="I21" s="19"/>
    </row>
    <row r="22" spans="2:9" ht="18.75" x14ac:dyDescent="0.25">
      <c r="B22" s="467"/>
      <c r="C22" s="190" t="s">
        <v>23</v>
      </c>
      <c r="D22" s="21"/>
      <c r="E22" s="228"/>
      <c r="F22" s="22"/>
      <c r="G22" s="14"/>
      <c r="H22" s="14"/>
      <c r="I22" s="15"/>
    </row>
    <row r="23" spans="2:9" ht="18.75" x14ac:dyDescent="0.25">
      <c r="B23" s="468"/>
      <c r="C23" s="192" t="s">
        <v>289</v>
      </c>
      <c r="D23" s="24"/>
      <c r="E23" s="229"/>
      <c r="F23" s="26"/>
      <c r="G23" s="27"/>
      <c r="H23" s="27"/>
      <c r="I23" s="28"/>
    </row>
    <row r="24" spans="2:9" ht="18.75" x14ac:dyDescent="0.25">
      <c r="B24" s="469"/>
      <c r="C24" s="194" t="s">
        <v>290</v>
      </c>
      <c r="D24" s="30"/>
      <c r="E24" s="230"/>
      <c r="F24" s="32"/>
      <c r="G24" s="33"/>
      <c r="H24" s="33"/>
      <c r="I24" s="34"/>
    </row>
    <row r="25" spans="2:9" ht="19.5" x14ac:dyDescent="0.25">
      <c r="B25" s="267" t="s">
        <v>24</v>
      </c>
      <c r="C25" s="268" t="s">
        <v>25</v>
      </c>
      <c r="D25" s="269">
        <v>1</v>
      </c>
      <c r="E25" s="270"/>
      <c r="F25" s="132">
        <f>IF(AND(F26&lt;&gt;"",F27&lt;&gt;""),"Nhập sai",F26+F27)</f>
        <v>0</v>
      </c>
      <c r="G25" s="271"/>
      <c r="H25" s="271"/>
      <c r="I25" s="271"/>
    </row>
    <row r="26" spans="2:9" ht="18.75" x14ac:dyDescent="0.25">
      <c r="B26" s="462"/>
      <c r="C26" s="213" t="s">
        <v>26</v>
      </c>
      <c r="D26" s="272"/>
      <c r="E26" s="97"/>
      <c r="F26" s="273"/>
      <c r="G26" s="96"/>
      <c r="H26" s="96"/>
      <c r="I26" s="96"/>
    </row>
    <row r="27" spans="2:9" ht="18.75" x14ac:dyDescent="0.25">
      <c r="B27" s="463"/>
      <c r="C27" s="220" t="s">
        <v>309</v>
      </c>
      <c r="D27" s="274"/>
      <c r="E27" s="275"/>
      <c r="F27" s="166"/>
      <c r="G27" s="167"/>
      <c r="H27" s="167"/>
      <c r="I27" s="167"/>
    </row>
    <row r="28" spans="2:9" ht="19.5" x14ac:dyDescent="0.25">
      <c r="B28" s="188" t="s">
        <v>27</v>
      </c>
      <c r="C28" s="189" t="s">
        <v>469</v>
      </c>
      <c r="D28" s="17">
        <v>1</v>
      </c>
      <c r="E28" s="141"/>
      <c r="F28" s="18">
        <f>IF(AND(F29&lt;&gt;"",F30&lt;&gt;""),"Nhập sai",IF(AND(F29&lt;&gt;"",F31&lt;&gt;""),"Nhập sai",IF(AND(F30&lt;&gt;"",F31&lt;&gt;""),"Nhập sai",F29+F30+F31)))</f>
        <v>0</v>
      </c>
      <c r="G28" s="16"/>
      <c r="H28" s="16"/>
      <c r="I28" s="19"/>
    </row>
    <row r="29" spans="2:9" ht="18.75" x14ac:dyDescent="0.25">
      <c r="B29" s="462"/>
      <c r="C29" s="190" t="s">
        <v>470</v>
      </c>
      <c r="D29" s="21"/>
      <c r="E29" s="228"/>
      <c r="F29" s="22"/>
      <c r="G29" s="14"/>
      <c r="H29" s="14"/>
      <c r="I29" s="15"/>
    </row>
    <row r="30" spans="2:9" ht="37.5" x14ac:dyDescent="0.25">
      <c r="B30" s="460"/>
      <c r="C30" s="192" t="s">
        <v>291</v>
      </c>
      <c r="D30" s="24"/>
      <c r="E30" s="229"/>
      <c r="F30" s="26"/>
      <c r="G30" s="27"/>
      <c r="H30" s="27"/>
      <c r="I30" s="28"/>
    </row>
    <row r="31" spans="2:9" ht="38.25" thickBot="1" x14ac:dyDescent="0.3">
      <c r="B31" s="461"/>
      <c r="C31" s="194" t="s">
        <v>292</v>
      </c>
      <c r="D31" s="30"/>
      <c r="E31" s="230"/>
      <c r="F31" s="32"/>
      <c r="G31" s="33"/>
      <c r="H31" s="33"/>
      <c r="I31" s="34"/>
    </row>
    <row r="32" spans="2:9" ht="18.75" x14ac:dyDescent="0.25">
      <c r="B32" s="202" t="s">
        <v>319</v>
      </c>
      <c r="C32" s="203" t="s">
        <v>28</v>
      </c>
      <c r="D32" s="122">
        <v>3</v>
      </c>
      <c r="E32" s="253"/>
      <c r="F32" s="123">
        <f>IF(OR(F33="Nhập sai",F37="Nhập sai",F40="Nhập sai"),"Nhập sai",F33+F37+F40)</f>
        <v>0</v>
      </c>
      <c r="G32" s="157"/>
      <c r="H32" s="157"/>
      <c r="I32" s="158"/>
    </row>
    <row r="33" spans="2:9" ht="58.5" x14ac:dyDescent="0.25">
      <c r="B33" s="188" t="s">
        <v>29</v>
      </c>
      <c r="C33" s="189" t="s">
        <v>30</v>
      </c>
      <c r="D33" s="17">
        <v>1</v>
      </c>
      <c r="E33" s="141"/>
      <c r="F33" s="18">
        <f>IF(AND(F34&lt;&gt;"",F35&lt;&gt;""),"Nhập sai",IF(AND(F34&lt;&gt;"",F36&lt;&gt;""),"Nhập sai",IF(AND(F35&lt;&gt;"",F36&lt;&gt;""),"Nhập sai",F34+F35+F36)))</f>
        <v>0</v>
      </c>
      <c r="G33" s="16"/>
      <c r="H33" s="16"/>
      <c r="I33" s="19"/>
    </row>
    <row r="34" spans="2:9" ht="37.5" x14ac:dyDescent="0.25">
      <c r="B34" s="462"/>
      <c r="C34" s="190" t="s">
        <v>293</v>
      </c>
      <c r="D34" s="11"/>
      <c r="E34" s="228"/>
      <c r="F34" s="22"/>
      <c r="G34" s="14"/>
      <c r="H34" s="14"/>
      <c r="I34" s="15"/>
    </row>
    <row r="35" spans="2:9" ht="18.75" x14ac:dyDescent="0.25">
      <c r="B35" s="460"/>
      <c r="C35" s="192" t="s">
        <v>294</v>
      </c>
      <c r="D35" s="65"/>
      <c r="E35" s="229"/>
      <c r="F35" s="26"/>
      <c r="G35" s="27"/>
      <c r="H35" s="27"/>
      <c r="I35" s="28"/>
    </row>
    <row r="36" spans="2:9" ht="37.5" x14ac:dyDescent="0.25">
      <c r="B36" s="463"/>
      <c r="C36" s="190" t="s">
        <v>295</v>
      </c>
      <c r="D36" s="11"/>
      <c r="E36" s="228"/>
      <c r="F36" s="22"/>
      <c r="G36" s="14"/>
      <c r="H36" s="14"/>
      <c r="I36" s="15"/>
    </row>
    <row r="37" spans="2:9" ht="19.5" x14ac:dyDescent="0.25">
      <c r="B37" s="188" t="s">
        <v>31</v>
      </c>
      <c r="C37" s="189" t="s">
        <v>32</v>
      </c>
      <c r="D37" s="17">
        <v>1</v>
      </c>
      <c r="E37" s="141"/>
      <c r="F37" s="18">
        <f>IF(AND(E38&lt;&gt;"",E39&lt;&gt;""),"Nhập sai",IF(AND(F38="",F39=""),0,IF(E39&lt;&gt;"",0,F38)))</f>
        <v>0</v>
      </c>
      <c r="G37" s="16"/>
      <c r="H37" s="16"/>
      <c r="I37" s="19"/>
    </row>
    <row r="38" spans="2:9" ht="75" x14ac:dyDescent="0.25">
      <c r="B38" s="462"/>
      <c r="C38" s="198" t="s">
        <v>271</v>
      </c>
      <c r="D38" s="70"/>
      <c r="E38" s="47"/>
      <c r="F38" s="48" t="str">
        <f>IF(E38="","",(E38*1)/1)</f>
        <v/>
      </c>
      <c r="G38" s="35"/>
      <c r="H38" s="35"/>
      <c r="I38" s="45"/>
    </row>
    <row r="39" spans="2:9" ht="18.75" x14ac:dyDescent="0.25">
      <c r="B39" s="463"/>
      <c r="C39" s="194" t="s">
        <v>19</v>
      </c>
      <c r="D39" s="68"/>
      <c r="E39" s="69"/>
      <c r="F39" s="31" t="str">
        <f>IF(E39&lt;&gt;"",0,"")</f>
        <v/>
      </c>
      <c r="G39" s="33"/>
      <c r="H39" s="33"/>
      <c r="I39" s="34"/>
    </row>
    <row r="40" spans="2:9" ht="19.5" x14ac:dyDescent="0.25">
      <c r="B40" s="188" t="s">
        <v>33</v>
      </c>
      <c r="C40" s="189" t="s">
        <v>34</v>
      </c>
      <c r="D40" s="17">
        <v>1</v>
      </c>
      <c r="E40" s="141"/>
      <c r="F40" s="18">
        <f>IF(AND(E41&lt;&gt;"",E42&lt;&gt;""),"Nhập sai",IF(AND(F41="",F42=""),0,IF(E42&lt;&gt;"",0,F41)))</f>
        <v>0</v>
      </c>
      <c r="G40" s="16"/>
      <c r="H40" s="16"/>
      <c r="I40" s="19"/>
    </row>
    <row r="41" spans="2:9" ht="93.75" x14ac:dyDescent="0.25">
      <c r="B41" s="462"/>
      <c r="C41" s="198" t="s">
        <v>272</v>
      </c>
      <c r="D41" s="70"/>
      <c r="E41" s="47"/>
      <c r="F41" s="48" t="str">
        <f>IF(E41="","",(E41*1)/1)</f>
        <v/>
      </c>
      <c r="G41" s="45"/>
      <c r="H41" s="45"/>
      <c r="I41" s="45"/>
    </row>
    <row r="42" spans="2:9" ht="38.25" thickBot="1" x14ac:dyDescent="0.3">
      <c r="B42" s="461"/>
      <c r="C42" s="194" t="s">
        <v>35</v>
      </c>
      <c r="D42" s="68"/>
      <c r="E42" s="69"/>
      <c r="F42" s="31" t="str">
        <f>IF(E42&lt;&gt;"",0,"")</f>
        <v/>
      </c>
      <c r="G42" s="33"/>
      <c r="H42" s="33"/>
      <c r="I42" s="34"/>
    </row>
    <row r="43" spans="2:9" ht="18.75" x14ac:dyDescent="0.25">
      <c r="B43" s="199" t="s">
        <v>320</v>
      </c>
      <c r="C43" s="200" t="s">
        <v>36</v>
      </c>
      <c r="D43" s="78">
        <v>2</v>
      </c>
      <c r="E43" s="233"/>
      <c r="F43" s="81">
        <f>IF(OR(F44="Nhập sai",F47="Nhập sai"),"Nhập sai",F44+F47)</f>
        <v>0</v>
      </c>
      <c r="G43" s="79"/>
      <c r="H43" s="79"/>
      <c r="I43" s="80"/>
    </row>
    <row r="44" spans="2:9" ht="39" x14ac:dyDescent="0.25">
      <c r="B44" s="188" t="s">
        <v>37</v>
      </c>
      <c r="C44" s="189" t="s">
        <v>38</v>
      </c>
      <c r="D44" s="17">
        <v>1</v>
      </c>
      <c r="E44" s="141"/>
      <c r="F44" s="18">
        <f>IF(AND(F45&lt;&gt;"",F46&lt;&gt;""),"Nhập sai",F45+F46)</f>
        <v>0</v>
      </c>
      <c r="G44" s="16"/>
      <c r="H44" s="16"/>
      <c r="I44" s="19"/>
    </row>
    <row r="45" spans="2:9" ht="19.5" x14ac:dyDescent="0.25">
      <c r="B45" s="462"/>
      <c r="C45" s="190" t="s">
        <v>39</v>
      </c>
      <c r="D45" s="60"/>
      <c r="E45" s="234"/>
      <c r="F45" s="22"/>
      <c r="G45" s="20"/>
      <c r="H45" s="20"/>
      <c r="I45" s="82"/>
    </row>
    <row r="46" spans="2:9" ht="19.5" x14ac:dyDescent="0.25">
      <c r="B46" s="463"/>
      <c r="C46" s="194" t="s">
        <v>40</v>
      </c>
      <c r="D46" s="84"/>
      <c r="E46" s="235"/>
      <c r="F46" s="32"/>
      <c r="G46" s="29"/>
      <c r="H46" s="29"/>
      <c r="I46" s="85"/>
    </row>
    <row r="47" spans="2:9" ht="19.5" x14ac:dyDescent="0.25">
      <c r="B47" s="188" t="s">
        <v>41</v>
      </c>
      <c r="C47" s="189" t="s">
        <v>42</v>
      </c>
      <c r="D47" s="17">
        <v>1</v>
      </c>
      <c r="E47" s="141"/>
      <c r="F47" s="18">
        <f>IF(AND(E48&lt;&gt;"",E49&lt;&gt;""),"Nhập sai",IF(AND(F48="",F49=""),0,IF(E49&lt;&gt;"",0,F48)))</f>
        <v>0</v>
      </c>
      <c r="G47" s="16"/>
      <c r="H47" s="16"/>
      <c r="I47" s="19"/>
    </row>
    <row r="48" spans="2:9" ht="75" x14ac:dyDescent="0.25">
      <c r="B48" s="462"/>
      <c r="C48" s="198" t="s">
        <v>273</v>
      </c>
      <c r="D48" s="86"/>
      <c r="E48" s="47"/>
      <c r="F48" s="48" t="str">
        <f>IF(E48="","",(E48*1)/1)</f>
        <v/>
      </c>
      <c r="G48" s="281"/>
      <c r="H48" s="281"/>
      <c r="I48" s="281"/>
    </row>
    <row r="49" spans="2:9" ht="20.25" thickBot="1" x14ac:dyDescent="0.3">
      <c r="B49" s="461"/>
      <c r="C49" s="197" t="s">
        <v>43</v>
      </c>
      <c r="D49" s="61"/>
      <c r="E49" s="67"/>
      <c r="F49" s="56" t="str">
        <f>IF(E49&lt;&gt;"",0,"")</f>
        <v/>
      </c>
      <c r="G49" s="55"/>
      <c r="H49" s="55"/>
      <c r="I49" s="83"/>
    </row>
    <row r="50" spans="2:9" ht="18.75" x14ac:dyDescent="0.25">
      <c r="B50" s="286" t="s">
        <v>321</v>
      </c>
      <c r="C50" s="187" t="s">
        <v>44</v>
      </c>
      <c r="D50" s="11">
        <v>3</v>
      </c>
      <c r="E50" s="231"/>
      <c r="F50" s="13">
        <f>IF(OR(F51="Nhập sai",F54="Nhập sai",F57="Nhập sai"),"Nhập sai",F51+F54+F57)</f>
        <v>0</v>
      </c>
      <c r="G50" s="10"/>
      <c r="H50" s="10"/>
      <c r="I50" s="54"/>
    </row>
    <row r="51" spans="2:9" ht="39" x14ac:dyDescent="0.25">
      <c r="B51" s="188" t="s">
        <v>45</v>
      </c>
      <c r="C51" s="189" t="s">
        <v>46</v>
      </c>
      <c r="D51" s="17">
        <v>1</v>
      </c>
      <c r="E51" s="141"/>
      <c r="F51" s="18">
        <f>IF(AND(F52&lt;&gt;"",F53&lt;&gt;""),"Nhập sai",F52+F53)</f>
        <v>0</v>
      </c>
      <c r="G51" s="16"/>
      <c r="H51" s="16"/>
      <c r="I51" s="19"/>
    </row>
    <row r="52" spans="2:9" ht="19.5" x14ac:dyDescent="0.25">
      <c r="B52" s="462"/>
      <c r="C52" s="190" t="s">
        <v>47</v>
      </c>
      <c r="D52" s="60"/>
      <c r="E52" s="234"/>
      <c r="F52" s="22"/>
      <c r="G52" s="20"/>
      <c r="H52" s="20"/>
      <c r="I52" s="82"/>
    </row>
    <row r="53" spans="2:9" ht="19.5" x14ac:dyDescent="0.25">
      <c r="B53" s="463"/>
      <c r="C53" s="194" t="s">
        <v>48</v>
      </c>
      <c r="D53" s="84"/>
      <c r="E53" s="235"/>
      <c r="F53" s="32"/>
      <c r="G53" s="29"/>
      <c r="H53" s="29"/>
      <c r="I53" s="85"/>
    </row>
    <row r="54" spans="2:9" ht="19.5" x14ac:dyDescent="0.25">
      <c r="B54" s="188" t="s">
        <v>49</v>
      </c>
      <c r="C54" s="189" t="s">
        <v>50</v>
      </c>
      <c r="D54" s="17">
        <v>1</v>
      </c>
      <c r="E54" s="141"/>
      <c r="F54" s="18">
        <f>IF(AND(F55&lt;&gt;"",F56&lt;&gt;""),"Nhập sai",F55+F56)</f>
        <v>0</v>
      </c>
      <c r="G54" s="16"/>
      <c r="H54" s="16"/>
      <c r="I54" s="19"/>
    </row>
    <row r="55" spans="2:9" ht="19.5" x14ac:dyDescent="0.25">
      <c r="B55" s="462"/>
      <c r="C55" s="190" t="s">
        <v>51</v>
      </c>
      <c r="D55" s="60"/>
      <c r="E55" s="234"/>
      <c r="F55" s="22"/>
      <c r="G55" s="20"/>
      <c r="H55" s="20"/>
      <c r="I55" s="82"/>
    </row>
    <row r="56" spans="2:9" ht="19.5" x14ac:dyDescent="0.25">
      <c r="B56" s="463"/>
      <c r="C56" s="194" t="s">
        <v>52</v>
      </c>
      <c r="D56" s="84"/>
      <c r="E56" s="235"/>
      <c r="F56" s="32"/>
      <c r="G56" s="29"/>
      <c r="H56" s="29"/>
      <c r="I56" s="85"/>
    </row>
    <row r="57" spans="2:9" ht="39" x14ac:dyDescent="0.25">
      <c r="B57" s="188" t="s">
        <v>53</v>
      </c>
      <c r="C57" s="189" t="s">
        <v>54</v>
      </c>
      <c r="D57" s="17">
        <v>1</v>
      </c>
      <c r="E57" s="141"/>
      <c r="F57" s="18">
        <f>IF(AND(F58&lt;&gt;"",F59&lt;&gt;""),"Nhập sai",F58+F59)</f>
        <v>0</v>
      </c>
      <c r="G57" s="16"/>
      <c r="H57" s="16"/>
      <c r="I57" s="19"/>
    </row>
    <row r="58" spans="2:9" ht="19.5" x14ac:dyDescent="0.25">
      <c r="B58" s="462"/>
      <c r="C58" s="190" t="s">
        <v>47</v>
      </c>
      <c r="D58" s="60"/>
      <c r="E58" s="234"/>
      <c r="F58" s="22"/>
      <c r="G58" s="20"/>
      <c r="H58" s="20"/>
      <c r="I58" s="82"/>
    </row>
    <row r="59" spans="2:9" ht="20.25" thickBot="1" x14ac:dyDescent="0.3">
      <c r="B59" s="461"/>
      <c r="C59" s="197" t="s">
        <v>48</v>
      </c>
      <c r="D59" s="61"/>
      <c r="E59" s="236"/>
      <c r="F59" s="57"/>
      <c r="G59" s="55"/>
      <c r="H59" s="55"/>
      <c r="I59" s="83"/>
    </row>
    <row r="60" spans="2:9" ht="18.75" x14ac:dyDescent="0.25">
      <c r="B60" s="286" t="s">
        <v>322</v>
      </c>
      <c r="C60" s="187" t="s">
        <v>55</v>
      </c>
      <c r="D60" s="11">
        <v>2</v>
      </c>
      <c r="E60" s="231"/>
      <c r="F60" s="13">
        <f>IF(OR(F61="Nhập sai",F64="Nhập sai"),"Nhập sai",F61+F64)</f>
        <v>0</v>
      </c>
      <c r="G60" s="10"/>
      <c r="H60" s="10"/>
      <c r="I60" s="54"/>
    </row>
    <row r="61" spans="2:9" ht="39" x14ac:dyDescent="0.25">
      <c r="B61" s="188" t="s">
        <v>56</v>
      </c>
      <c r="C61" s="189" t="s">
        <v>57</v>
      </c>
      <c r="D61" s="17">
        <v>1</v>
      </c>
      <c r="E61" s="141"/>
      <c r="F61" s="18">
        <f>IF(AND(F62&lt;&gt;"",F63&lt;&gt;""),"Nhập sai",F62+F63)</f>
        <v>0</v>
      </c>
      <c r="G61" s="16"/>
      <c r="H61" s="16"/>
      <c r="I61" s="19"/>
    </row>
    <row r="62" spans="2:9" ht="19.5" x14ac:dyDescent="0.25">
      <c r="B62" s="462"/>
      <c r="C62" s="190" t="s">
        <v>47</v>
      </c>
      <c r="D62" s="60"/>
      <c r="E62" s="234"/>
      <c r="F62" s="22"/>
      <c r="G62" s="20"/>
      <c r="H62" s="20"/>
      <c r="I62" s="82"/>
    </row>
    <row r="63" spans="2:9" ht="19.5" x14ac:dyDescent="0.25">
      <c r="B63" s="463"/>
      <c r="C63" s="194" t="s">
        <v>48</v>
      </c>
      <c r="D63" s="84"/>
      <c r="E63" s="235"/>
      <c r="F63" s="32"/>
      <c r="G63" s="29"/>
      <c r="H63" s="29"/>
      <c r="I63" s="85"/>
    </row>
    <row r="64" spans="2:9" ht="39" x14ac:dyDescent="0.25">
      <c r="B64" s="188" t="s">
        <v>58</v>
      </c>
      <c r="C64" s="189" t="s">
        <v>59</v>
      </c>
      <c r="D64" s="17">
        <v>1</v>
      </c>
      <c r="E64" s="141"/>
      <c r="F64" s="18">
        <f>IF(AND(E65&lt;&gt;"",E66&lt;&gt;""),"Nhập sai",IF(AND(F65="",F66=""),0,IF(E66&lt;&gt;"",0,F65)))</f>
        <v>0</v>
      </c>
      <c r="G64" s="16"/>
      <c r="H64" s="16"/>
      <c r="I64" s="19"/>
    </row>
    <row r="65" spans="2:9" ht="93.75" x14ac:dyDescent="0.25">
      <c r="B65" s="462"/>
      <c r="C65" s="201" t="s">
        <v>274</v>
      </c>
      <c r="D65" s="87"/>
      <c r="E65" s="88"/>
      <c r="F65" s="89" t="str">
        <f>IF(E65="","",(E65*1)/1)</f>
        <v/>
      </c>
      <c r="G65" s="280"/>
      <c r="H65" s="281"/>
      <c r="I65" s="280"/>
    </row>
    <row r="66" spans="2:9" ht="20.25" thickBot="1" x14ac:dyDescent="0.3">
      <c r="B66" s="461"/>
      <c r="C66" s="197" t="s">
        <v>60</v>
      </c>
      <c r="D66" s="61"/>
      <c r="E66" s="67"/>
      <c r="F66" s="56" t="str">
        <f>IF(E66&lt;&gt;"",0,"")</f>
        <v/>
      </c>
      <c r="G66" s="55"/>
      <c r="H66" s="55"/>
      <c r="I66" s="83"/>
    </row>
    <row r="67" spans="2:9" ht="38.25" thickBot="1" x14ac:dyDescent="0.3">
      <c r="B67" s="286">
        <v>2</v>
      </c>
      <c r="C67" s="187" t="s">
        <v>61</v>
      </c>
      <c r="D67" s="11">
        <v>10</v>
      </c>
      <c r="E67" s="231"/>
      <c r="F67" s="13">
        <f>IF(OR(F68="Nhập sai",F73="Nhập sai",F80="Nhập sai",F91="Nhập sai"),"Nhập sai",F68+F73+F80+F91)</f>
        <v>0</v>
      </c>
      <c r="G67" s="10"/>
      <c r="H67" s="10"/>
      <c r="I67" s="54"/>
    </row>
    <row r="68" spans="2:9" ht="18.75" x14ac:dyDescent="0.25">
      <c r="B68" s="202" t="s">
        <v>314</v>
      </c>
      <c r="C68" s="203" t="s">
        <v>232</v>
      </c>
      <c r="D68" s="122">
        <v>2</v>
      </c>
      <c r="E68" s="237"/>
      <c r="F68" s="124">
        <f>IF(AND(F69&lt;&gt;"",F70&lt;&gt;""),"Nhập sai",IF(AND(F71&lt;&gt;"",F72&lt;&gt;""),"Nhập sai",F69+F70+F71+F72))</f>
        <v>0</v>
      </c>
      <c r="G68" s="121"/>
      <c r="H68" s="121"/>
      <c r="I68" s="125"/>
    </row>
    <row r="69" spans="2:9" ht="37.5" x14ac:dyDescent="0.25">
      <c r="B69" s="480" t="s">
        <v>62</v>
      </c>
      <c r="C69" s="190" t="s">
        <v>63</v>
      </c>
      <c r="D69" s="11"/>
      <c r="E69" s="228"/>
      <c r="F69" s="22"/>
      <c r="G69" s="14"/>
      <c r="H69" s="14"/>
      <c r="I69" s="15"/>
    </row>
    <row r="70" spans="2:9" ht="37.5" x14ac:dyDescent="0.25">
      <c r="B70" s="480"/>
      <c r="C70" s="493" t="s">
        <v>64</v>
      </c>
      <c r="D70" s="68"/>
      <c r="E70" s="230"/>
      <c r="F70" s="32"/>
      <c r="G70" s="33"/>
      <c r="H70" s="33"/>
      <c r="I70" s="34"/>
    </row>
    <row r="71" spans="2:9" ht="18.75" x14ac:dyDescent="0.25">
      <c r="B71" s="494" t="s">
        <v>65</v>
      </c>
      <c r="C71" s="495" t="s">
        <v>66</v>
      </c>
      <c r="D71" s="94"/>
      <c r="E71" s="496"/>
      <c r="F71" s="95"/>
      <c r="G71" s="96"/>
      <c r="H71" s="96"/>
      <c r="I71" s="97"/>
    </row>
    <row r="72" spans="2:9" ht="38.25" thickBot="1" x14ac:dyDescent="0.3">
      <c r="B72" s="497"/>
      <c r="C72" s="194" t="s">
        <v>67</v>
      </c>
      <c r="D72" s="68"/>
      <c r="E72" s="230"/>
      <c r="F72" s="32"/>
      <c r="G72" s="33"/>
      <c r="H72" s="33"/>
      <c r="I72" s="34"/>
    </row>
    <row r="73" spans="2:9" ht="18.75" x14ac:dyDescent="0.25">
      <c r="B73" s="199" t="s">
        <v>315</v>
      </c>
      <c r="C73" s="200" t="s">
        <v>68</v>
      </c>
      <c r="D73" s="78">
        <v>2</v>
      </c>
      <c r="E73" s="238"/>
      <c r="F73" s="81">
        <f>IF(OR(F74="Nhập sai",F77="Nhập sai"),"Nhập sai",F74+F77)</f>
        <v>0</v>
      </c>
      <c r="G73" s="77"/>
      <c r="H73" s="77"/>
      <c r="I73" s="100"/>
    </row>
    <row r="74" spans="2:9" ht="78" x14ac:dyDescent="0.25">
      <c r="B74" s="188" t="s">
        <v>69</v>
      </c>
      <c r="C74" s="189" t="s">
        <v>70</v>
      </c>
      <c r="D74" s="17">
        <v>1</v>
      </c>
      <c r="E74" s="141"/>
      <c r="F74" s="18">
        <f>IF(AND(F75&lt;&gt;"",F76&lt;&gt;""),"Nhập sai",F75+F76)</f>
        <v>0</v>
      </c>
      <c r="G74" s="16"/>
      <c r="H74" s="16"/>
      <c r="I74" s="19"/>
    </row>
    <row r="75" spans="2:9" ht="18.75" x14ac:dyDescent="0.25">
      <c r="B75" s="462"/>
      <c r="C75" s="190" t="s">
        <v>71</v>
      </c>
      <c r="D75" s="11"/>
      <c r="E75" s="234"/>
      <c r="F75" s="22"/>
      <c r="G75" s="20"/>
      <c r="H75" s="20"/>
      <c r="I75" s="82"/>
    </row>
    <row r="76" spans="2:9" ht="18.75" x14ac:dyDescent="0.25">
      <c r="B76" s="463"/>
      <c r="C76" s="204" t="s">
        <v>72</v>
      </c>
      <c r="D76" s="72"/>
      <c r="E76" s="239"/>
      <c r="F76" s="98"/>
      <c r="G76" s="75"/>
      <c r="H76" s="75"/>
      <c r="I76" s="76"/>
    </row>
    <row r="77" spans="2:9" ht="19.5" x14ac:dyDescent="0.25">
      <c r="B77" s="188" t="s">
        <v>73</v>
      </c>
      <c r="C77" s="189" t="s">
        <v>74</v>
      </c>
      <c r="D77" s="17">
        <v>1</v>
      </c>
      <c r="E77" s="141"/>
      <c r="F77" s="18">
        <f>IF(AND(F78&lt;&gt;"",F79&lt;&gt;""),"Nhập sai",F78+F79)</f>
        <v>0</v>
      </c>
      <c r="G77" s="16"/>
      <c r="H77" s="16"/>
      <c r="I77" s="19"/>
    </row>
    <row r="78" spans="2:9" ht="19.5" x14ac:dyDescent="0.25">
      <c r="B78" s="462"/>
      <c r="C78" s="190" t="s">
        <v>75</v>
      </c>
      <c r="D78" s="60"/>
      <c r="E78" s="234"/>
      <c r="F78" s="22"/>
      <c r="G78" s="20"/>
      <c r="H78" s="20"/>
      <c r="I78" s="82"/>
    </row>
    <row r="79" spans="2:9" ht="20.25" thickBot="1" x14ac:dyDescent="0.3">
      <c r="B79" s="461"/>
      <c r="C79" s="194" t="s">
        <v>76</v>
      </c>
      <c r="D79" s="84"/>
      <c r="E79" s="235"/>
      <c r="F79" s="32"/>
      <c r="G79" s="29"/>
      <c r="H79" s="29"/>
      <c r="I79" s="85"/>
    </row>
    <row r="80" spans="2:9" ht="18.75" x14ac:dyDescent="0.25">
      <c r="B80" s="199" t="s">
        <v>316</v>
      </c>
      <c r="C80" s="200" t="s">
        <v>77</v>
      </c>
      <c r="D80" s="78">
        <v>3</v>
      </c>
      <c r="E80" s="238"/>
      <c r="F80" s="81">
        <f>IF(OR(F81="Nhập sai",F85="Nhập sai",F88="Nhập sai"),"Nhập sai",F81+F85+F88)</f>
        <v>0</v>
      </c>
      <c r="G80" s="77"/>
      <c r="H80" s="77"/>
      <c r="I80" s="100"/>
    </row>
    <row r="81" spans="2:9" ht="58.5" x14ac:dyDescent="0.25">
      <c r="B81" s="188" t="s">
        <v>78</v>
      </c>
      <c r="C81" s="189" t="s">
        <v>79</v>
      </c>
      <c r="D81" s="17">
        <v>1</v>
      </c>
      <c r="E81" s="141"/>
      <c r="F81" s="18">
        <f>IF(AND(F82&lt;&gt;"",F83&lt;&gt;""),"Nhập sai",IF(AND(F82&lt;&gt;"",F84&lt;&gt;""),"Nhập sai",IF(AND(F83&lt;&gt;"",F84&lt;&gt;""),"Nhập sai",F82+F83+F84)))</f>
        <v>0</v>
      </c>
      <c r="G81" s="16"/>
      <c r="H81" s="16"/>
      <c r="I81" s="19"/>
    </row>
    <row r="82" spans="2:9" ht="18.75" x14ac:dyDescent="0.25">
      <c r="B82" s="277"/>
      <c r="C82" s="190" t="s">
        <v>80</v>
      </c>
      <c r="D82" s="11"/>
      <c r="E82" s="228"/>
      <c r="F82" s="22"/>
      <c r="G82" s="14"/>
      <c r="H82" s="14"/>
      <c r="I82" s="15"/>
    </row>
    <row r="83" spans="2:9" ht="18.75" x14ac:dyDescent="0.25">
      <c r="B83" s="279"/>
      <c r="C83" s="192" t="s">
        <v>81</v>
      </c>
      <c r="D83" s="65"/>
      <c r="E83" s="229"/>
      <c r="F83" s="26"/>
      <c r="G83" s="27"/>
      <c r="H83" s="27"/>
      <c r="I83" s="28"/>
    </row>
    <row r="84" spans="2:9" ht="18.75" x14ac:dyDescent="0.25">
      <c r="B84" s="278"/>
      <c r="C84" s="190" t="s">
        <v>72</v>
      </c>
      <c r="D84" s="11"/>
      <c r="E84" s="228"/>
      <c r="F84" s="22"/>
      <c r="G84" s="14"/>
      <c r="H84" s="14"/>
      <c r="I84" s="15"/>
    </row>
    <row r="85" spans="2:9" ht="19.5" x14ac:dyDescent="0.25">
      <c r="B85" s="188" t="s">
        <v>82</v>
      </c>
      <c r="C85" s="189" t="s">
        <v>83</v>
      </c>
      <c r="D85" s="17">
        <v>1</v>
      </c>
      <c r="E85" s="141"/>
      <c r="F85" s="18">
        <f>IF(AND(E86&lt;&gt;"",E87&lt;&gt;""),"Nhập sai",IF(AND(F86="",F87=""),0,IF(E87&lt;&gt;"",0,F86)))</f>
        <v>0</v>
      </c>
      <c r="G85" s="16"/>
      <c r="H85" s="16"/>
      <c r="I85" s="19"/>
    </row>
    <row r="86" spans="2:9" ht="75" x14ac:dyDescent="0.25">
      <c r="B86" s="462"/>
      <c r="C86" s="198" t="s">
        <v>273</v>
      </c>
      <c r="D86" s="70"/>
      <c r="E86" s="47"/>
      <c r="F86" s="48" t="str">
        <f>IF(E86="","",(E86*1)/1)</f>
        <v/>
      </c>
      <c r="G86" s="45"/>
      <c r="H86" s="45"/>
      <c r="I86" s="45"/>
    </row>
    <row r="87" spans="2:9" ht="18.75" x14ac:dyDescent="0.25">
      <c r="B87" s="463"/>
      <c r="C87" s="204" t="s">
        <v>43</v>
      </c>
      <c r="D87" s="72"/>
      <c r="E87" s="73"/>
      <c r="F87" s="74" t="str">
        <f>IF(E87&lt;&gt;"",0,"")</f>
        <v/>
      </c>
      <c r="G87" s="75"/>
      <c r="H87" s="75"/>
      <c r="I87" s="76"/>
    </row>
    <row r="88" spans="2:9" ht="19.5" x14ac:dyDescent="0.25">
      <c r="B88" s="188" t="s">
        <v>84</v>
      </c>
      <c r="C88" s="189" t="s">
        <v>34</v>
      </c>
      <c r="D88" s="17">
        <v>1</v>
      </c>
      <c r="E88" s="141"/>
      <c r="F88" s="18">
        <f>IF(AND(E89&lt;&gt;"",E90&lt;&gt;""),"Nhập sai",IF(AND(F89="",F90=""),0,IF(E90&lt;&gt;"",0,F89)))</f>
        <v>0</v>
      </c>
      <c r="G88" s="16"/>
      <c r="H88" s="16"/>
      <c r="I88" s="19"/>
    </row>
    <row r="89" spans="2:9" ht="93.75" x14ac:dyDescent="0.25">
      <c r="B89" s="467"/>
      <c r="C89" s="198" t="s">
        <v>275</v>
      </c>
      <c r="D89" s="70"/>
      <c r="E89" s="47"/>
      <c r="F89" s="48" t="str">
        <f>IF(E89="","",(E89*1)/1)</f>
        <v/>
      </c>
      <c r="G89" s="102"/>
      <c r="H89" s="102"/>
      <c r="I89" s="9"/>
    </row>
    <row r="90" spans="2:9" ht="38.25" thickBot="1" x14ac:dyDescent="0.3">
      <c r="B90" s="477"/>
      <c r="C90" s="197" t="s">
        <v>35</v>
      </c>
      <c r="D90" s="66"/>
      <c r="E90" s="67"/>
      <c r="F90" s="56" t="str">
        <f>IF(E90&lt;&gt;"",0,"")</f>
        <v/>
      </c>
      <c r="G90" s="58"/>
      <c r="H90" s="58"/>
      <c r="I90" s="59"/>
    </row>
    <row r="91" spans="2:9" ht="37.5" x14ac:dyDescent="0.25">
      <c r="B91" s="286" t="s">
        <v>323</v>
      </c>
      <c r="C91" s="187" t="s">
        <v>85</v>
      </c>
      <c r="D91" s="11">
        <v>3</v>
      </c>
      <c r="E91" s="228"/>
      <c r="F91" s="13">
        <f>IF(OR(F92="Nhập sai",F96="Nhập sai",F99="Nhập sai"),"Nhập sai",F92+F96+F99)</f>
        <v>0</v>
      </c>
      <c r="G91" s="14"/>
      <c r="H91" s="14"/>
      <c r="I91" s="15"/>
    </row>
    <row r="92" spans="2:9" ht="78" x14ac:dyDescent="0.25">
      <c r="B92" s="188" t="s">
        <v>86</v>
      </c>
      <c r="C92" s="189" t="s">
        <v>87</v>
      </c>
      <c r="D92" s="17">
        <v>1</v>
      </c>
      <c r="E92" s="141"/>
      <c r="F92" s="18">
        <f>IF(AND(F93&lt;&gt;"",F94&lt;&gt;""),"Nhập sai",IF(AND(F93&lt;&gt;"",F95&lt;&gt;""),"Nhập sai",IF(AND(F94&lt;&gt;"",F95&lt;&gt;""),"Nhập sai",F93+F94+F95)))</f>
        <v>0</v>
      </c>
      <c r="G92" s="16"/>
      <c r="H92" s="16"/>
      <c r="I92" s="19"/>
    </row>
    <row r="93" spans="2:9" ht="18.75" x14ac:dyDescent="0.25">
      <c r="B93" s="462"/>
      <c r="C93" s="190" t="s">
        <v>80</v>
      </c>
      <c r="D93" s="103"/>
      <c r="E93" s="228"/>
      <c r="F93" s="22"/>
      <c r="G93" s="14"/>
      <c r="H93" s="14"/>
      <c r="I93" s="15"/>
    </row>
    <row r="94" spans="2:9" ht="18.75" x14ac:dyDescent="0.25">
      <c r="B94" s="460"/>
      <c r="C94" s="192" t="s">
        <v>81</v>
      </c>
      <c r="D94" s="104"/>
      <c r="E94" s="229"/>
      <c r="F94" s="26"/>
      <c r="G94" s="27"/>
      <c r="H94" s="27"/>
      <c r="I94" s="28"/>
    </row>
    <row r="95" spans="2:9" ht="18.75" x14ac:dyDescent="0.25">
      <c r="B95" s="463"/>
      <c r="C95" s="190" t="s">
        <v>72</v>
      </c>
      <c r="D95" s="103"/>
      <c r="E95" s="228"/>
      <c r="F95" s="22"/>
      <c r="G95" s="14"/>
      <c r="H95" s="14"/>
      <c r="I95" s="15"/>
    </row>
    <row r="96" spans="2:9" ht="19.5" x14ac:dyDescent="0.25">
      <c r="B96" s="188" t="s">
        <v>88</v>
      </c>
      <c r="C96" s="189" t="s">
        <v>89</v>
      </c>
      <c r="D96" s="17">
        <v>1</v>
      </c>
      <c r="E96" s="141"/>
      <c r="F96" s="18">
        <f>IF(AND(E97&lt;&gt;"",E98&lt;&gt;""),"Nhập sai",IF(AND(F97="",F98=""),0,IF(E98&lt;&gt;"",0,F97)))</f>
        <v>0</v>
      </c>
      <c r="G96" s="16"/>
      <c r="H96" s="16"/>
      <c r="I96" s="19"/>
    </row>
    <row r="97" spans="2:9" ht="75" x14ac:dyDescent="0.25">
      <c r="B97" s="462"/>
      <c r="C97" s="198" t="s">
        <v>273</v>
      </c>
      <c r="D97" s="105"/>
      <c r="E97" s="47"/>
      <c r="F97" s="48" t="str">
        <f>IF(E97="","",(E97*1)/1)</f>
        <v/>
      </c>
      <c r="G97" s="35"/>
      <c r="H97" s="35"/>
      <c r="I97" s="45"/>
    </row>
    <row r="98" spans="2:9" ht="18.75" x14ac:dyDescent="0.25">
      <c r="B98" s="463"/>
      <c r="C98" s="194" t="s">
        <v>43</v>
      </c>
      <c r="D98" s="106"/>
      <c r="E98" s="69"/>
      <c r="F98" s="31" t="str">
        <f>IF(E98&lt;&gt;"",0,"")</f>
        <v/>
      </c>
      <c r="G98" s="33"/>
      <c r="H98" s="33"/>
      <c r="I98" s="34"/>
    </row>
    <row r="99" spans="2:9" ht="39" x14ac:dyDescent="0.25">
      <c r="B99" s="188" t="s">
        <v>90</v>
      </c>
      <c r="C99" s="189" t="s">
        <v>91</v>
      </c>
      <c r="D99" s="17">
        <v>1</v>
      </c>
      <c r="E99" s="141"/>
      <c r="F99" s="18">
        <f>IF(AND(F100&lt;&gt;"",F101&lt;&gt;""),"Nhập sai",IF(AND(F100&lt;&gt;"",F102&lt;&gt;""),"Nhập sai",IF(AND(F101&lt;&gt;"",F102&lt;&gt;""),"Nhập sai",F100+F101+F102)))</f>
        <v>0</v>
      </c>
      <c r="G99" s="16"/>
      <c r="H99" s="16"/>
      <c r="I99" s="19"/>
    </row>
    <row r="100" spans="2:9" ht="19.5" x14ac:dyDescent="0.25">
      <c r="B100" s="467"/>
      <c r="C100" s="190" t="s">
        <v>92</v>
      </c>
      <c r="D100" s="60"/>
      <c r="E100" s="228"/>
      <c r="F100" s="22"/>
      <c r="G100" s="14"/>
      <c r="H100" s="14"/>
      <c r="I100" s="15"/>
    </row>
    <row r="101" spans="2:9" ht="19.5" x14ac:dyDescent="0.25">
      <c r="B101" s="468"/>
      <c r="C101" s="192" t="s">
        <v>93</v>
      </c>
      <c r="D101" s="107"/>
      <c r="E101" s="229"/>
      <c r="F101" s="26"/>
      <c r="G101" s="27"/>
      <c r="H101" s="27"/>
      <c r="I101" s="28"/>
    </row>
    <row r="102" spans="2:9" ht="19.5" thickBot="1" x14ac:dyDescent="0.3">
      <c r="B102" s="477"/>
      <c r="C102" s="196" t="s">
        <v>94</v>
      </c>
      <c r="D102" s="6"/>
      <c r="E102" s="240"/>
      <c r="F102" s="42"/>
      <c r="G102" s="39"/>
      <c r="H102" s="39"/>
      <c r="I102" s="40"/>
    </row>
    <row r="103" spans="2:9" ht="19.5" thickBot="1" x14ac:dyDescent="0.3">
      <c r="B103" s="287">
        <v>3</v>
      </c>
      <c r="C103" s="186" t="s">
        <v>95</v>
      </c>
      <c r="D103" s="6">
        <v>8</v>
      </c>
      <c r="E103" s="241"/>
      <c r="F103" s="7">
        <f>IF(OR(F104="Nhập sai",F121="Nhập sai"),"Nhập sai",F104+F121+F129)</f>
        <v>0</v>
      </c>
      <c r="G103" s="5"/>
      <c r="H103" s="5"/>
      <c r="I103" s="8"/>
    </row>
    <row r="104" spans="2:9" ht="18.75" x14ac:dyDescent="0.25">
      <c r="B104" s="286" t="s">
        <v>324</v>
      </c>
      <c r="C104" s="187" t="s">
        <v>96</v>
      </c>
      <c r="D104" s="11" t="s">
        <v>296</v>
      </c>
      <c r="E104" s="228"/>
      <c r="F104" s="13">
        <f>IF(OR(F105="Nhập sai",F109="Nhập sai",F112="Nhập sai",F115="Nhập sai",F118="Nhập sai"),"Nhập sai",F105+F109+F112+F115+F118)</f>
        <v>0</v>
      </c>
      <c r="G104" s="14"/>
      <c r="H104" s="14"/>
      <c r="I104" s="15"/>
    </row>
    <row r="105" spans="2:9" ht="19.5" x14ac:dyDescent="0.25">
      <c r="B105" s="188" t="s">
        <v>97</v>
      </c>
      <c r="C105" s="189" t="s">
        <v>98</v>
      </c>
      <c r="D105" s="17">
        <v>1</v>
      </c>
      <c r="E105" s="141"/>
      <c r="F105" s="18">
        <f>IF(AND(F106&lt;&gt;"",F107&lt;&gt;""),"Nhập sai",IF(AND(F106&lt;&gt;"",F108&lt;&gt;""),"Nhập sai",IF(AND(F107&lt;&gt;"",F108&lt;&gt;""),"Nhập sai",F106+F107+F108)))</f>
        <v>0</v>
      </c>
      <c r="G105" s="16"/>
      <c r="H105" s="16"/>
      <c r="I105" s="19"/>
    </row>
    <row r="106" spans="2:9" ht="18.75" x14ac:dyDescent="0.25">
      <c r="B106" s="462"/>
      <c r="C106" s="190" t="s">
        <v>80</v>
      </c>
      <c r="D106" s="21"/>
      <c r="E106" s="228"/>
      <c r="F106" s="22"/>
      <c r="G106" s="14"/>
      <c r="H106" s="14"/>
      <c r="I106" s="15"/>
    </row>
    <row r="107" spans="2:9" ht="18.75" x14ac:dyDescent="0.25">
      <c r="B107" s="460"/>
      <c r="C107" s="192" t="s">
        <v>81</v>
      </c>
      <c r="D107" s="24"/>
      <c r="E107" s="229"/>
      <c r="F107" s="26"/>
      <c r="G107" s="27"/>
      <c r="H107" s="27"/>
      <c r="I107" s="28"/>
    </row>
    <row r="108" spans="2:9" ht="18.75" x14ac:dyDescent="0.25">
      <c r="B108" s="463"/>
      <c r="C108" s="190" t="s">
        <v>72</v>
      </c>
      <c r="D108" s="21"/>
      <c r="E108" s="228"/>
      <c r="F108" s="22"/>
      <c r="G108" s="14"/>
      <c r="H108" s="14"/>
      <c r="I108" s="15"/>
    </row>
    <row r="109" spans="2:9" ht="19.5" x14ac:dyDescent="0.25">
      <c r="B109" s="188" t="s">
        <v>99</v>
      </c>
      <c r="C109" s="189" t="s">
        <v>100</v>
      </c>
      <c r="D109" s="17" t="s">
        <v>125</v>
      </c>
      <c r="E109" s="141"/>
      <c r="F109" s="18">
        <f>IF(AND(F110&lt;&gt;"",F111&lt;&gt;""),"Nhập sai",F110+F111)</f>
        <v>0</v>
      </c>
      <c r="G109" s="16"/>
      <c r="H109" s="16"/>
      <c r="I109" s="19"/>
    </row>
    <row r="110" spans="2:9" ht="75" x14ac:dyDescent="0.25">
      <c r="B110" s="462"/>
      <c r="C110" s="190" t="s">
        <v>297</v>
      </c>
      <c r="D110" s="21"/>
      <c r="E110" s="228"/>
      <c r="F110" s="22"/>
      <c r="G110" s="14"/>
      <c r="H110" s="14"/>
      <c r="I110" s="15"/>
    </row>
    <row r="111" spans="2:9" ht="18.75" x14ac:dyDescent="0.25">
      <c r="B111" s="463"/>
      <c r="C111" s="194" t="s">
        <v>101</v>
      </c>
      <c r="D111" s="30"/>
      <c r="E111" s="230"/>
      <c r="F111" s="32"/>
      <c r="G111" s="33"/>
      <c r="H111" s="33"/>
      <c r="I111" s="34"/>
    </row>
    <row r="112" spans="2:9" ht="19.5" x14ac:dyDescent="0.25">
      <c r="B112" s="188" t="s">
        <v>102</v>
      </c>
      <c r="C112" s="189" t="s">
        <v>103</v>
      </c>
      <c r="D112" s="17">
        <v>1</v>
      </c>
      <c r="E112" s="141"/>
      <c r="F112" s="18">
        <f>IF(AND(F113&lt;&gt;"",F114&lt;&gt;""),"Nhập sai",F113+F114)</f>
        <v>0</v>
      </c>
      <c r="G112" s="16"/>
      <c r="H112" s="16"/>
      <c r="I112" s="19"/>
    </row>
    <row r="113" spans="2:9" ht="37.5" x14ac:dyDescent="0.25">
      <c r="B113" s="462"/>
      <c r="C113" s="190" t="s">
        <v>104</v>
      </c>
      <c r="D113" s="11"/>
      <c r="E113" s="228"/>
      <c r="F113" s="22"/>
      <c r="G113" s="14"/>
      <c r="H113" s="14"/>
      <c r="I113" s="15"/>
    </row>
    <row r="114" spans="2:9" ht="37.5" x14ac:dyDescent="0.25">
      <c r="B114" s="463"/>
      <c r="C114" s="194" t="s">
        <v>105</v>
      </c>
      <c r="D114" s="68"/>
      <c r="E114" s="230"/>
      <c r="F114" s="32"/>
      <c r="G114" s="33"/>
      <c r="H114" s="33"/>
      <c r="I114" s="34"/>
    </row>
    <row r="115" spans="2:9" ht="58.5" x14ac:dyDescent="0.25">
      <c r="B115" s="188" t="s">
        <v>106</v>
      </c>
      <c r="C115" s="189" t="s">
        <v>107</v>
      </c>
      <c r="D115" s="17">
        <v>1</v>
      </c>
      <c r="E115" s="141"/>
      <c r="F115" s="18">
        <f>IF(AND(F116&lt;&gt;"",F117&lt;&gt;""),"Nhập sai",F116+F117)</f>
        <v>0</v>
      </c>
      <c r="G115" s="16"/>
      <c r="H115" s="16"/>
      <c r="I115" s="19"/>
    </row>
    <row r="116" spans="2:9" ht="37.5" x14ac:dyDescent="0.25">
      <c r="B116" s="462"/>
      <c r="C116" s="190" t="s">
        <v>108</v>
      </c>
      <c r="D116" s="21"/>
      <c r="E116" s="228"/>
      <c r="F116" s="22"/>
      <c r="G116" s="14"/>
      <c r="H116" s="14"/>
      <c r="I116" s="15"/>
    </row>
    <row r="117" spans="2:9" ht="37.5" x14ac:dyDescent="0.25">
      <c r="B117" s="463"/>
      <c r="C117" s="194" t="s">
        <v>109</v>
      </c>
      <c r="D117" s="30"/>
      <c r="E117" s="230"/>
      <c r="F117" s="32"/>
      <c r="G117" s="33"/>
      <c r="H117" s="33"/>
      <c r="I117" s="34"/>
    </row>
    <row r="118" spans="2:9" ht="58.5" x14ac:dyDescent="0.25">
      <c r="B118" s="188" t="s">
        <v>110</v>
      </c>
      <c r="C118" s="189" t="s">
        <v>111</v>
      </c>
      <c r="D118" s="17">
        <v>1</v>
      </c>
      <c r="E118" s="141"/>
      <c r="F118" s="18">
        <f>IF(AND(E119&lt;&gt;"",E120&lt;&gt;""),"Nhập sai",IF(AND(F119="",F120=""),0,IF(E120&lt;&gt;"",0,F119)))</f>
        <v>0</v>
      </c>
      <c r="G118" s="16"/>
      <c r="H118" s="16"/>
      <c r="I118" s="19"/>
    </row>
    <row r="119" spans="2:9" ht="75" x14ac:dyDescent="0.25">
      <c r="B119" s="462"/>
      <c r="C119" s="198" t="s">
        <v>276</v>
      </c>
      <c r="D119" s="70"/>
      <c r="E119" s="47"/>
      <c r="F119" s="48" t="str">
        <f>IF(E119="","",(E119*1)/1)</f>
        <v/>
      </c>
      <c r="G119" s="45"/>
      <c r="H119" s="45"/>
      <c r="I119" s="45"/>
    </row>
    <row r="120" spans="2:9" ht="19.5" thickBot="1" x14ac:dyDescent="0.3">
      <c r="B120" s="461"/>
      <c r="C120" s="197" t="s">
        <v>112</v>
      </c>
      <c r="D120" s="66"/>
      <c r="E120" s="67"/>
      <c r="F120" s="56" t="str">
        <f>IF(E120&lt;&gt;"",0,"")</f>
        <v/>
      </c>
      <c r="G120" s="58"/>
      <c r="H120" s="58"/>
      <c r="I120" s="59"/>
    </row>
    <row r="121" spans="2:9" ht="18.75" x14ac:dyDescent="0.25">
      <c r="B121" s="286" t="s">
        <v>325</v>
      </c>
      <c r="C121" s="187" t="s">
        <v>113</v>
      </c>
      <c r="D121" s="11">
        <v>2</v>
      </c>
      <c r="E121" s="231"/>
      <c r="F121" s="13">
        <f>IF(OR(F122="Nhập sai",F125="Nhập sai"),"Nhập sai",F122+F125)</f>
        <v>0</v>
      </c>
      <c r="G121" s="10"/>
      <c r="H121" s="10"/>
      <c r="I121" s="54"/>
    </row>
    <row r="122" spans="2:9" ht="39" x14ac:dyDescent="0.25">
      <c r="B122" s="188" t="s">
        <v>114</v>
      </c>
      <c r="C122" s="189" t="s">
        <v>115</v>
      </c>
      <c r="D122" s="17">
        <v>1</v>
      </c>
      <c r="E122" s="141"/>
      <c r="F122" s="18">
        <f>IF(AND(E123&lt;&gt;"",E124&lt;&gt;""),"Nhập sai",IF(AND(F123="",F124=""),0,IF(E124&lt;&gt;"",0,F123)))</f>
        <v>0</v>
      </c>
      <c r="G122" s="16"/>
      <c r="H122" s="16"/>
      <c r="I122" s="464" t="s">
        <v>346</v>
      </c>
    </row>
    <row r="123" spans="2:9" ht="93.75" x14ac:dyDescent="0.25">
      <c r="B123" s="277"/>
      <c r="C123" s="201" t="s">
        <v>285</v>
      </c>
      <c r="D123" s="109"/>
      <c r="E123" s="88"/>
      <c r="F123" s="89" t="str">
        <f>IF(E123="","",(E123*1)/1)</f>
        <v/>
      </c>
      <c r="G123" s="108"/>
      <c r="H123" s="108"/>
      <c r="I123" s="465"/>
    </row>
    <row r="124" spans="2:9" ht="37.5" x14ac:dyDescent="0.25">
      <c r="B124" s="278"/>
      <c r="C124" s="204" t="s">
        <v>286</v>
      </c>
      <c r="D124" s="110"/>
      <c r="E124" s="73"/>
      <c r="F124" s="74" t="str">
        <f>IF(E124&lt;&gt;"",0,"")</f>
        <v/>
      </c>
      <c r="G124" s="71"/>
      <c r="H124" s="71"/>
      <c r="I124" s="465"/>
    </row>
    <row r="125" spans="2:9" ht="39" x14ac:dyDescent="0.25">
      <c r="B125" s="188" t="s">
        <v>116</v>
      </c>
      <c r="C125" s="189" t="s">
        <v>117</v>
      </c>
      <c r="D125" s="17">
        <v>1</v>
      </c>
      <c r="E125" s="141"/>
      <c r="F125" s="18">
        <f>IF(AND(F126&lt;&gt;"",F127&lt;&gt;""),"Nhập sai",IF(AND(F127&lt;&gt;"",F128&lt;&gt;""),"Nhập sai",IF(AND(F126&lt;&gt;"",F128&lt;&gt;""),"Nhập sai",IF(AND(F126="",F127="",F128=""),0,IF(F126&lt;&gt;"",F126,IF(F127&lt;&gt;"",F127,F128))))))</f>
        <v>0</v>
      </c>
      <c r="G125" s="16"/>
      <c r="H125" s="16"/>
      <c r="I125" s="465"/>
    </row>
    <row r="126" spans="2:9" ht="81" customHeight="1" x14ac:dyDescent="0.25">
      <c r="B126" s="462"/>
      <c r="C126" s="198" t="s">
        <v>277</v>
      </c>
      <c r="D126" s="86"/>
      <c r="E126" s="47"/>
      <c r="F126" s="48" t="str">
        <f>IF(E126="","",(E126*1)/1)</f>
        <v/>
      </c>
      <c r="G126" s="281"/>
      <c r="H126" s="281"/>
      <c r="I126" s="465"/>
    </row>
    <row r="127" spans="2:9" ht="78" customHeight="1" x14ac:dyDescent="0.25">
      <c r="B127" s="460"/>
      <c r="C127" s="205" t="s">
        <v>278</v>
      </c>
      <c r="D127" s="111"/>
      <c r="E127" s="112"/>
      <c r="F127" s="113" t="str">
        <f>IF(E127="","",(E127*0.5)/1)</f>
        <v/>
      </c>
      <c r="G127" s="64"/>
      <c r="H127" s="64"/>
      <c r="I127" s="465"/>
    </row>
    <row r="128" spans="2:9" ht="37.5" x14ac:dyDescent="0.25">
      <c r="B128" s="463"/>
      <c r="C128" s="190" t="s">
        <v>118</v>
      </c>
      <c r="D128" s="86"/>
      <c r="E128" s="47"/>
      <c r="F128" s="12" t="str">
        <f>IF(E128&lt;&gt;"",0,"")</f>
        <v/>
      </c>
      <c r="G128" s="108"/>
      <c r="H128" s="108"/>
      <c r="I128" s="478"/>
    </row>
    <row r="129" spans="2:9" ht="19.5" x14ac:dyDescent="0.25">
      <c r="B129" s="261" t="s">
        <v>326</v>
      </c>
      <c r="C129" s="226" t="s">
        <v>298</v>
      </c>
      <c r="D129" s="17" t="s">
        <v>299</v>
      </c>
      <c r="E129" s="262"/>
      <c r="F129" s="18">
        <f>IF(AND(F130&lt;&gt;"",F131&lt;&gt;""),"Nhập sai",F130+F131)</f>
        <v>0</v>
      </c>
      <c r="G129" s="62"/>
      <c r="H129" s="62"/>
      <c r="I129" s="62"/>
    </row>
    <row r="130" spans="2:9" ht="56.25" x14ac:dyDescent="0.25">
      <c r="B130" s="258"/>
      <c r="C130" s="218" t="s">
        <v>300</v>
      </c>
      <c r="D130" s="259"/>
      <c r="E130" s="263"/>
      <c r="F130" s="265"/>
      <c r="G130" s="260"/>
      <c r="H130" s="260"/>
      <c r="I130" s="260"/>
    </row>
    <row r="131" spans="2:9" ht="20.25" thickBot="1" x14ac:dyDescent="0.3">
      <c r="B131" s="283"/>
      <c r="C131" s="196" t="s">
        <v>301</v>
      </c>
      <c r="D131" s="43"/>
      <c r="E131" s="264"/>
      <c r="F131" s="266"/>
      <c r="G131" s="36"/>
      <c r="H131" s="36"/>
      <c r="I131" s="36"/>
    </row>
    <row r="132" spans="2:9" ht="19.5" thickBot="1" x14ac:dyDescent="0.3">
      <c r="B132" s="498">
        <v>4</v>
      </c>
      <c r="C132" s="499" t="s">
        <v>119</v>
      </c>
      <c r="D132" s="500" t="s">
        <v>120</v>
      </c>
      <c r="E132" s="501"/>
      <c r="F132" s="502">
        <f>IF(OR(F133="Nhập sai",F137="Nhập sai",F142="Nhập sai",F151="Nhập sai"),"Nhập sai",F133+F137+F142+F151)</f>
        <v>0</v>
      </c>
      <c r="G132" s="503"/>
      <c r="H132" s="503"/>
      <c r="I132" s="504"/>
    </row>
    <row r="133" spans="2:9" ht="38.25" thickBot="1" x14ac:dyDescent="0.3">
      <c r="B133" s="183" t="s">
        <v>327</v>
      </c>
      <c r="C133" s="206" t="s">
        <v>235</v>
      </c>
      <c r="D133" s="118">
        <v>1</v>
      </c>
      <c r="E133" s="242"/>
      <c r="F133" s="119">
        <f>IF(AND(F135&lt;&gt;"",F136&lt;&gt;""),"Nhập sai",IF(AND(F134&lt;&gt;"",F136&lt;&gt;""),"Nhập sai",IF(AND(F134="",F135="",F136=""),0,F134+F135+F136)))</f>
        <v>0</v>
      </c>
      <c r="G133" s="117"/>
      <c r="H133" s="117"/>
      <c r="I133" s="46"/>
    </row>
    <row r="134" spans="2:9" ht="37.5" x14ac:dyDescent="0.25">
      <c r="B134" s="459"/>
      <c r="C134" s="207" t="s">
        <v>238</v>
      </c>
      <c r="D134" s="103"/>
      <c r="E134" s="82"/>
      <c r="F134" s="116"/>
      <c r="G134" s="20"/>
      <c r="H134" s="20"/>
      <c r="I134" s="20"/>
    </row>
    <row r="135" spans="2:9" ht="37.5" x14ac:dyDescent="0.25">
      <c r="B135" s="460"/>
      <c r="C135" s="208" t="s">
        <v>236</v>
      </c>
      <c r="D135" s="63"/>
      <c r="E135" s="243"/>
      <c r="F135" s="115"/>
      <c r="G135" s="62"/>
      <c r="H135" s="62"/>
      <c r="I135" s="62"/>
    </row>
    <row r="136" spans="2:9" ht="38.25" thickBot="1" x14ac:dyDescent="0.3">
      <c r="B136" s="461"/>
      <c r="C136" s="209" t="s">
        <v>237</v>
      </c>
      <c r="D136" s="44"/>
      <c r="E136" s="41"/>
      <c r="F136" s="114"/>
      <c r="G136" s="36"/>
      <c r="H136" s="36"/>
      <c r="I136" s="36"/>
    </row>
    <row r="137" spans="2:9" ht="19.5" thickBot="1" x14ac:dyDescent="0.3">
      <c r="B137" s="287" t="s">
        <v>328</v>
      </c>
      <c r="C137" s="186" t="s">
        <v>121</v>
      </c>
      <c r="D137" s="6" t="s">
        <v>5</v>
      </c>
      <c r="E137" s="241"/>
      <c r="F137" s="7">
        <f>IF(F139="Nhập sai","Nhập sai",F138+F139)</f>
        <v>0</v>
      </c>
      <c r="G137" s="5"/>
      <c r="H137" s="5"/>
      <c r="I137" s="8"/>
    </row>
    <row r="138" spans="2:9" ht="95.25" x14ac:dyDescent="0.25">
      <c r="B138" s="210" t="s">
        <v>122</v>
      </c>
      <c r="C138" s="211" t="s">
        <v>239</v>
      </c>
      <c r="D138" s="60">
        <v>2</v>
      </c>
      <c r="E138" s="228"/>
      <c r="F138" s="22"/>
      <c r="G138" s="14"/>
      <c r="H138" s="14"/>
      <c r="I138" s="15"/>
    </row>
    <row r="139" spans="2:9" ht="39" x14ac:dyDescent="0.25">
      <c r="B139" s="188" t="s">
        <v>123</v>
      </c>
      <c r="C139" s="189" t="s">
        <v>124</v>
      </c>
      <c r="D139" s="17" t="s">
        <v>125</v>
      </c>
      <c r="E139" s="141"/>
      <c r="F139" s="18">
        <f>IF(AND(E140&lt;&gt;"",E141&lt;&gt;""),"Nhập sai",IF(AND(F140="",F141=""),0,IF(E141&lt;&gt;"",0,F140)))</f>
        <v>0</v>
      </c>
      <c r="G139" s="126"/>
      <c r="H139" s="126"/>
      <c r="I139" s="127"/>
    </row>
    <row r="140" spans="2:9" ht="93.75" x14ac:dyDescent="0.25">
      <c r="B140" s="284"/>
      <c r="C140" s="198" t="s">
        <v>302</v>
      </c>
      <c r="D140" s="86"/>
      <c r="E140" s="47"/>
      <c r="F140" s="48" t="str">
        <f>IF(E140="","",(E140*1.5)/0.8)</f>
        <v/>
      </c>
      <c r="G140" s="281"/>
      <c r="H140" s="281"/>
      <c r="I140" s="281"/>
    </row>
    <row r="141" spans="2:9" ht="57" thickBot="1" x14ac:dyDescent="0.3">
      <c r="B141" s="505"/>
      <c r="C141" s="197" t="s">
        <v>347</v>
      </c>
      <c r="D141" s="61"/>
      <c r="E141" s="67"/>
      <c r="F141" s="56" t="str">
        <f>IF(E141&lt;&gt;"",0,"")</f>
        <v/>
      </c>
      <c r="G141" s="55"/>
      <c r="H141" s="55"/>
      <c r="I141" s="83"/>
    </row>
    <row r="142" spans="2:9" ht="37.5" x14ac:dyDescent="0.25">
      <c r="B142" s="286" t="s">
        <v>329</v>
      </c>
      <c r="C142" s="187" t="s">
        <v>126</v>
      </c>
      <c r="D142" s="11">
        <v>2</v>
      </c>
      <c r="E142" s="244"/>
      <c r="F142" s="13">
        <f>IF(OR(F143="Nhập sai",F148="Nhập sai"),"Nhập sai",F143+F148)</f>
        <v>0</v>
      </c>
      <c r="G142" s="10"/>
      <c r="H142" s="10"/>
      <c r="I142" s="54"/>
    </row>
    <row r="143" spans="2:9" ht="39" x14ac:dyDescent="0.25">
      <c r="B143" s="188" t="s">
        <v>127</v>
      </c>
      <c r="C143" s="189" t="s">
        <v>303</v>
      </c>
      <c r="D143" s="17">
        <v>1</v>
      </c>
      <c r="E143" s="141"/>
      <c r="F143" s="18">
        <f>IF(AND(F145&lt;&gt;"",F146&lt;&gt;""),"Nhập sai",IF(AND(F145&lt;&gt;"",F147&lt;&gt;""),"Nhập sai",IF(AND(F146&lt;&gt;"",F147&lt;&gt;""),"Nhập sai",F144+F145+F146+F147)))</f>
        <v>0</v>
      </c>
      <c r="G143" s="16"/>
      <c r="H143" s="16"/>
      <c r="I143" s="19"/>
    </row>
    <row r="144" spans="2:9" ht="37.5" x14ac:dyDescent="0.25">
      <c r="B144" s="387" t="s">
        <v>304</v>
      </c>
      <c r="C144" s="190" t="s">
        <v>305</v>
      </c>
      <c r="D144" s="60"/>
      <c r="E144" s="316"/>
      <c r="F144" s="26"/>
      <c r="G144" s="318"/>
      <c r="H144" s="318"/>
      <c r="I144" s="322"/>
    </row>
    <row r="145" spans="2:9" ht="37.5" x14ac:dyDescent="0.25">
      <c r="B145" s="462" t="s">
        <v>306</v>
      </c>
      <c r="C145" s="216" t="s">
        <v>308</v>
      </c>
      <c r="D145" s="269"/>
      <c r="E145" s="256"/>
      <c r="F145" s="133"/>
      <c r="G145" s="165"/>
      <c r="H145" s="165"/>
      <c r="I145" s="147"/>
    </row>
    <row r="146" spans="2:9" ht="37.5" x14ac:dyDescent="0.25">
      <c r="B146" s="506"/>
      <c r="C146" s="192" t="s">
        <v>307</v>
      </c>
      <c r="D146" s="107"/>
      <c r="E146" s="245"/>
      <c r="F146" s="26"/>
      <c r="G146" s="23"/>
      <c r="H146" s="23"/>
      <c r="I146" s="128"/>
    </row>
    <row r="147" spans="2:9" ht="19.5" x14ac:dyDescent="0.25">
      <c r="B147" s="507"/>
      <c r="C147" s="508" t="s">
        <v>128</v>
      </c>
      <c r="D147" s="407"/>
      <c r="E147" s="509"/>
      <c r="F147" s="166"/>
      <c r="G147" s="405"/>
      <c r="H147" s="405"/>
      <c r="I147" s="404"/>
    </row>
    <row r="148" spans="2:9" ht="19.5" x14ac:dyDescent="0.25">
      <c r="B148" s="188" t="s">
        <v>129</v>
      </c>
      <c r="C148" s="189" t="s">
        <v>34</v>
      </c>
      <c r="D148" s="17">
        <v>1</v>
      </c>
      <c r="E148" s="141"/>
      <c r="F148" s="18">
        <f>IF(AND(E149&lt;&gt;"",E150&lt;&gt;""),"Nhập sai",IF(AND(F149="",F150=""),0,IF(E150&lt;&gt;"",0,F149)))</f>
        <v>0</v>
      </c>
      <c r="G148" s="16"/>
      <c r="H148" s="16"/>
      <c r="I148" s="19"/>
    </row>
    <row r="149" spans="2:9" ht="93.75" x14ac:dyDescent="0.25">
      <c r="B149" s="462"/>
      <c r="C149" s="198" t="s">
        <v>275</v>
      </c>
      <c r="D149" s="86"/>
      <c r="E149" s="47"/>
      <c r="F149" s="48" t="str">
        <f>IF(E149="","",(E149*1)/1)</f>
        <v/>
      </c>
      <c r="G149" s="281"/>
      <c r="H149" s="281"/>
      <c r="I149" s="281"/>
    </row>
    <row r="150" spans="2:9" ht="38.25" thickBot="1" x14ac:dyDescent="0.3">
      <c r="B150" s="461"/>
      <c r="C150" s="197" t="s">
        <v>130</v>
      </c>
      <c r="D150" s="61"/>
      <c r="E150" s="67"/>
      <c r="F150" s="56" t="str">
        <f>IF(E150&lt;&gt;"",0,"")</f>
        <v/>
      </c>
      <c r="G150" s="55"/>
      <c r="H150" s="55"/>
      <c r="I150" s="83"/>
    </row>
    <row r="151" spans="2:9" ht="19.5" thickBot="1" x14ac:dyDescent="0.3">
      <c r="B151" s="287" t="s">
        <v>330</v>
      </c>
      <c r="C151" s="186" t="s">
        <v>131</v>
      </c>
      <c r="D151" s="6">
        <v>2</v>
      </c>
      <c r="E151" s="241"/>
      <c r="F151" s="7">
        <f>IF(AND(F152&lt;&gt;"",F153&lt;&gt;""),"Nhập sai",IF(AND(F152&lt;&gt;"",F154&lt;&gt;""),"Nhập sai",IF(AND(F153&lt;&gt;"",F154&lt;&gt;""),"Nhập sai",F152+F153+F154)))</f>
        <v>0</v>
      </c>
      <c r="G151" s="5"/>
      <c r="H151" s="5"/>
      <c r="I151" s="8"/>
    </row>
    <row r="152" spans="2:9" ht="37.5" x14ac:dyDescent="0.25">
      <c r="B152" s="459"/>
      <c r="C152" s="190" t="s">
        <v>132</v>
      </c>
      <c r="D152" s="60"/>
      <c r="E152" s="234"/>
      <c r="F152" s="22"/>
      <c r="G152" s="20"/>
      <c r="H152" s="20"/>
      <c r="I152" s="82"/>
    </row>
    <row r="153" spans="2:9" ht="56.25" x14ac:dyDescent="0.25">
      <c r="B153" s="460"/>
      <c r="C153" s="192" t="s">
        <v>133</v>
      </c>
      <c r="D153" s="107"/>
      <c r="E153" s="245"/>
      <c r="F153" s="26"/>
      <c r="G153" s="23"/>
      <c r="H153" s="23"/>
      <c r="I153" s="128"/>
    </row>
    <row r="154" spans="2:9" ht="20.25" thickBot="1" x14ac:dyDescent="0.3">
      <c r="B154" s="461"/>
      <c r="C154" s="196" t="s">
        <v>134</v>
      </c>
      <c r="D154" s="43"/>
      <c r="E154" s="246"/>
      <c r="F154" s="42"/>
      <c r="G154" s="36"/>
      <c r="H154" s="36"/>
      <c r="I154" s="41"/>
    </row>
    <row r="155" spans="2:9" ht="38.25" thickBot="1" x14ac:dyDescent="0.3">
      <c r="B155" s="287">
        <v>5</v>
      </c>
      <c r="C155" s="186" t="s">
        <v>135</v>
      </c>
      <c r="D155" s="6">
        <v>8</v>
      </c>
      <c r="E155" s="241"/>
      <c r="F155" s="7">
        <f>IF(OR(F156="Nhập sai",F163="Nhập sai",F167="Nhập sai",F174="Nhập sai",F185="Nhập sai"),"Nhập sai",F156+F163+F167+F174+F185)</f>
        <v>0</v>
      </c>
      <c r="G155" s="5"/>
      <c r="H155" s="5"/>
      <c r="I155" s="8"/>
    </row>
    <row r="156" spans="2:9" ht="37.5" x14ac:dyDescent="0.25">
      <c r="B156" s="286" t="s">
        <v>331</v>
      </c>
      <c r="C156" s="187" t="s">
        <v>136</v>
      </c>
      <c r="D156" s="11">
        <v>1</v>
      </c>
      <c r="E156" s="231"/>
      <c r="F156" s="13">
        <f>IF(OR(F157="Nhập sai",F160="Nhập sai"),"Nhập sai",F157+F160)</f>
        <v>0</v>
      </c>
      <c r="G156" s="10"/>
      <c r="H156" s="10"/>
      <c r="I156" s="54"/>
    </row>
    <row r="157" spans="2:9" ht="19.5" x14ac:dyDescent="0.25">
      <c r="B157" s="188" t="s">
        <v>240</v>
      </c>
      <c r="C157" s="189" t="s">
        <v>241</v>
      </c>
      <c r="D157" s="17">
        <v>0.5</v>
      </c>
      <c r="E157" s="141"/>
      <c r="F157" s="131">
        <f>IF(AND(F158&lt;&gt;"",F159&lt;&gt;""),"Nhập sai",F158+F159)</f>
        <v>0</v>
      </c>
      <c r="G157" s="16"/>
      <c r="H157" s="16"/>
      <c r="I157" s="19"/>
    </row>
    <row r="158" spans="2:9" ht="18.75" x14ac:dyDescent="0.25">
      <c r="B158" s="474"/>
      <c r="C158" s="190" t="s">
        <v>244</v>
      </c>
      <c r="D158" s="11"/>
      <c r="E158" s="231"/>
      <c r="F158" s="95"/>
      <c r="G158" s="10"/>
      <c r="H158" s="10"/>
      <c r="I158" s="54"/>
    </row>
    <row r="159" spans="2:9" ht="18.75" x14ac:dyDescent="0.25">
      <c r="B159" s="475"/>
      <c r="C159" s="204" t="s">
        <v>8</v>
      </c>
      <c r="D159" s="72"/>
      <c r="E159" s="247"/>
      <c r="F159" s="22"/>
      <c r="G159" s="129"/>
      <c r="H159" s="129"/>
      <c r="I159" s="130"/>
    </row>
    <row r="160" spans="2:9" ht="19.5" x14ac:dyDescent="0.25">
      <c r="B160" s="188" t="s">
        <v>242</v>
      </c>
      <c r="C160" s="189" t="s">
        <v>243</v>
      </c>
      <c r="D160" s="17">
        <v>0.5</v>
      </c>
      <c r="E160" s="141"/>
      <c r="F160" s="132">
        <f>IF(AND(F161&lt;&gt;"",F162&lt;&gt;""),"Nhập sai",F161+F162)</f>
        <v>0</v>
      </c>
      <c r="G160" s="16"/>
      <c r="H160" s="16"/>
      <c r="I160" s="19"/>
    </row>
    <row r="161" spans="2:9" ht="56.25" x14ac:dyDescent="0.25">
      <c r="B161" s="474"/>
      <c r="C161" s="190" t="s">
        <v>270</v>
      </c>
      <c r="D161" s="11"/>
      <c r="E161" s="231"/>
      <c r="F161" s="133"/>
      <c r="G161" s="10"/>
      <c r="H161" s="10"/>
      <c r="I161" s="54"/>
    </row>
    <row r="162" spans="2:9" ht="38.25" thickBot="1" x14ac:dyDescent="0.3">
      <c r="B162" s="476"/>
      <c r="C162" s="197" t="s">
        <v>137</v>
      </c>
      <c r="D162" s="66"/>
      <c r="E162" s="248"/>
      <c r="F162" s="57"/>
      <c r="G162" s="134"/>
      <c r="H162" s="134"/>
      <c r="I162" s="135"/>
    </row>
    <row r="163" spans="2:9" ht="38.25" thickBot="1" x14ac:dyDescent="0.3">
      <c r="B163" s="287" t="s">
        <v>332</v>
      </c>
      <c r="C163" s="186" t="s">
        <v>138</v>
      </c>
      <c r="D163" s="6">
        <v>1</v>
      </c>
      <c r="E163" s="241"/>
      <c r="F163" s="7">
        <f>IF(AND(F164&lt;&gt;"",F165&lt;&gt;""),"Nhập sai",IF(AND(F164&lt;&gt;"",F166&lt;&gt;""),"Nhập sai",IF(AND(F165&lt;&gt;"",F166&lt;&gt;""),"Nhập sai",F164+F165+F166)))</f>
        <v>0</v>
      </c>
      <c r="G163" s="5"/>
      <c r="H163" s="5"/>
      <c r="I163" s="8"/>
    </row>
    <row r="164" spans="2:9" ht="18.75" x14ac:dyDescent="0.25">
      <c r="B164" s="459"/>
      <c r="C164" s="190" t="s">
        <v>139</v>
      </c>
      <c r="D164" s="11"/>
      <c r="E164" s="231"/>
      <c r="F164" s="22"/>
      <c r="G164" s="10"/>
      <c r="H164" s="10"/>
      <c r="I164" s="54"/>
    </row>
    <row r="165" spans="2:9" ht="26.25" customHeight="1" x14ac:dyDescent="0.25">
      <c r="B165" s="460"/>
      <c r="C165" s="192" t="s">
        <v>140</v>
      </c>
      <c r="D165" s="65"/>
      <c r="E165" s="249"/>
      <c r="F165" s="26"/>
      <c r="G165" s="136"/>
      <c r="H165" s="136"/>
      <c r="I165" s="137"/>
    </row>
    <row r="166" spans="2:9" ht="19.5" thickBot="1" x14ac:dyDescent="0.3">
      <c r="B166" s="461"/>
      <c r="C166" s="196" t="s">
        <v>141</v>
      </c>
      <c r="D166" s="6"/>
      <c r="E166" s="241"/>
      <c r="F166" s="42"/>
      <c r="G166" s="5"/>
      <c r="H166" s="5"/>
      <c r="I166" s="8"/>
    </row>
    <row r="167" spans="2:9" ht="37.5" x14ac:dyDescent="0.25">
      <c r="B167" s="286" t="s">
        <v>333</v>
      </c>
      <c r="C167" s="187" t="s">
        <v>142</v>
      </c>
      <c r="D167" s="11">
        <v>1</v>
      </c>
      <c r="E167" s="231"/>
      <c r="F167" s="13">
        <f>IF(OR(F168="Nhập sai",F171="Nhập sai"),"Nhập sai",F168+F171)</f>
        <v>0</v>
      </c>
      <c r="G167" s="10"/>
      <c r="H167" s="10"/>
      <c r="I167" s="54"/>
    </row>
    <row r="168" spans="2:9" ht="58.5" x14ac:dyDescent="0.25">
      <c r="B168" s="188" t="s">
        <v>245</v>
      </c>
      <c r="C168" s="212" t="s">
        <v>246</v>
      </c>
      <c r="D168" s="17">
        <v>0.5</v>
      </c>
      <c r="E168" s="19"/>
      <c r="F168" s="18">
        <f>IF(AND(F169&lt;&gt;"",F170&lt;&gt;""),"Nhập sai",F169+F170)</f>
        <v>0</v>
      </c>
      <c r="G168" s="16"/>
      <c r="H168" s="16"/>
      <c r="I168" s="16"/>
    </row>
    <row r="169" spans="2:9" ht="18.75" x14ac:dyDescent="0.25">
      <c r="B169" s="467"/>
      <c r="C169" s="213" t="s">
        <v>247</v>
      </c>
      <c r="D169" s="94"/>
      <c r="E169" s="250"/>
      <c r="F169" s="95"/>
      <c r="G169" s="96"/>
      <c r="H169" s="96"/>
      <c r="I169" s="96"/>
    </row>
    <row r="170" spans="2:9" ht="18.75" x14ac:dyDescent="0.25">
      <c r="B170" s="469"/>
      <c r="C170" s="207" t="s">
        <v>72</v>
      </c>
      <c r="D170" s="11"/>
      <c r="E170" s="54"/>
      <c r="F170" s="22"/>
      <c r="G170" s="14"/>
      <c r="H170" s="14"/>
      <c r="I170" s="14"/>
    </row>
    <row r="171" spans="2:9" ht="19.5" x14ac:dyDescent="0.25">
      <c r="B171" s="188" t="s">
        <v>248</v>
      </c>
      <c r="C171" s="212" t="s">
        <v>243</v>
      </c>
      <c r="D171" s="17">
        <v>0.5</v>
      </c>
      <c r="E171" s="141"/>
      <c r="F171" s="18">
        <f>IF(AND(E172&lt;&gt;"",E173&lt;&gt;""),"Nhập sai",IF(AND(F172="",F173=""),0,IF(E173&lt;&gt;"",0,F172)))</f>
        <v>0</v>
      </c>
      <c r="G171" s="16"/>
      <c r="H171" s="16"/>
      <c r="I171" s="16"/>
    </row>
    <row r="172" spans="2:9" ht="75" x14ac:dyDescent="0.25">
      <c r="B172" s="467"/>
      <c r="C172" s="214" t="s">
        <v>273</v>
      </c>
      <c r="D172" s="138"/>
      <c r="E172" s="51"/>
      <c r="F172" s="52" t="str">
        <f>IF(E172="","",(E172*0.5)/1)</f>
        <v/>
      </c>
      <c r="G172" s="139"/>
      <c r="H172" s="139"/>
      <c r="I172" s="139"/>
    </row>
    <row r="173" spans="2:9" ht="19.5" thickBot="1" x14ac:dyDescent="0.3">
      <c r="B173" s="477"/>
      <c r="C173" s="209" t="s">
        <v>43</v>
      </c>
      <c r="D173" s="6"/>
      <c r="E173" s="37"/>
      <c r="F173" s="38" t="str">
        <f>IF(E173&lt;&gt;"",0,"")</f>
        <v/>
      </c>
      <c r="G173" s="5"/>
      <c r="H173" s="5"/>
      <c r="I173" s="5"/>
    </row>
    <row r="174" spans="2:9" ht="37.5" x14ac:dyDescent="0.25">
      <c r="B174" s="286" t="s">
        <v>334</v>
      </c>
      <c r="C174" s="187" t="s">
        <v>143</v>
      </c>
      <c r="D174" s="11">
        <v>3</v>
      </c>
      <c r="E174" s="231"/>
      <c r="F174" s="13">
        <f>IF(OR(F175="Nhập sai",F178="Nhập sai",F181="Nhập sai"),"Nhập sai",F175+F178+F181)</f>
        <v>0</v>
      </c>
      <c r="G174" s="10"/>
      <c r="H174" s="10"/>
      <c r="I174" s="54"/>
    </row>
    <row r="175" spans="2:9" ht="39" x14ac:dyDescent="0.25">
      <c r="B175" s="131" t="s">
        <v>144</v>
      </c>
      <c r="C175" s="215" t="s">
        <v>145</v>
      </c>
      <c r="D175" s="18">
        <v>1</v>
      </c>
      <c r="E175" s="141"/>
      <c r="F175" s="18">
        <f>IF(AND(F176&lt;&gt;"",F177&lt;&gt;""),"Nhập sai",F176+F177)</f>
        <v>0</v>
      </c>
      <c r="G175" s="140"/>
      <c r="H175" s="140"/>
      <c r="I175" s="141"/>
    </row>
    <row r="176" spans="2:9" ht="18.75" x14ac:dyDescent="0.25">
      <c r="B176" s="277"/>
      <c r="C176" s="190" t="s">
        <v>47</v>
      </c>
      <c r="D176" s="11"/>
      <c r="E176" s="228"/>
      <c r="F176" s="22"/>
      <c r="G176" s="14"/>
      <c r="H176" s="14"/>
      <c r="I176" s="15"/>
    </row>
    <row r="177" spans="2:9" ht="18.75" x14ac:dyDescent="0.25">
      <c r="B177" s="278"/>
      <c r="C177" s="194" t="s">
        <v>48</v>
      </c>
      <c r="D177" s="68"/>
      <c r="E177" s="230"/>
      <c r="F177" s="32"/>
      <c r="G177" s="33"/>
      <c r="H177" s="33"/>
      <c r="I177" s="34"/>
    </row>
    <row r="178" spans="2:9" ht="39" x14ac:dyDescent="0.25">
      <c r="B178" s="188" t="s">
        <v>146</v>
      </c>
      <c r="C178" s="189" t="s">
        <v>147</v>
      </c>
      <c r="D178" s="17">
        <v>1</v>
      </c>
      <c r="E178" s="141"/>
      <c r="F178" s="18">
        <f>IF(AND(F179&lt;&gt;"",F180&lt;&gt;""),"Nhập sai",F179+F180)</f>
        <v>0</v>
      </c>
      <c r="G178" s="16"/>
      <c r="H178" s="16"/>
      <c r="I178" s="19"/>
    </row>
    <row r="179" spans="2:9" ht="18.75" x14ac:dyDescent="0.25">
      <c r="B179" s="467"/>
      <c r="C179" s="190" t="s">
        <v>47</v>
      </c>
      <c r="D179" s="21"/>
      <c r="E179" s="228"/>
      <c r="F179" s="22"/>
      <c r="G179" s="14"/>
      <c r="H179" s="14"/>
      <c r="I179" s="15"/>
    </row>
    <row r="180" spans="2:9" ht="18.75" x14ac:dyDescent="0.25">
      <c r="B180" s="469"/>
      <c r="C180" s="194" t="s">
        <v>48</v>
      </c>
      <c r="D180" s="30"/>
      <c r="E180" s="230"/>
      <c r="F180" s="32"/>
      <c r="G180" s="33"/>
      <c r="H180" s="33"/>
      <c r="I180" s="34"/>
    </row>
    <row r="181" spans="2:9" ht="39" x14ac:dyDescent="0.25">
      <c r="B181" s="188" t="s">
        <v>148</v>
      </c>
      <c r="C181" s="189" t="s">
        <v>149</v>
      </c>
      <c r="D181" s="17">
        <v>1</v>
      </c>
      <c r="E181" s="141"/>
      <c r="F181" s="120">
        <f>IF(AND(F182&lt;&gt;"",F183&lt;&gt;""),"Nhập sai",IF(AND(F182&lt;&gt;"",F184&lt;&gt;""),"Nhập sai",IF(AND(F183&lt;&gt;"",F184&lt;&gt;""),"Nhập sai",F182+F183+F184)))</f>
        <v>0</v>
      </c>
      <c r="G181" s="16"/>
      <c r="H181" s="16"/>
      <c r="I181" s="19"/>
    </row>
    <row r="182" spans="2:9" ht="56.25" x14ac:dyDescent="0.25">
      <c r="B182" s="467"/>
      <c r="C182" s="190" t="s">
        <v>150</v>
      </c>
      <c r="D182" s="21"/>
      <c r="E182" s="228"/>
      <c r="F182" s="22"/>
      <c r="G182" s="14"/>
      <c r="H182" s="14"/>
      <c r="I182" s="15"/>
    </row>
    <row r="183" spans="2:9" ht="37.5" x14ac:dyDescent="0.25">
      <c r="B183" s="468"/>
      <c r="C183" s="192" t="s">
        <v>249</v>
      </c>
      <c r="D183" s="24"/>
      <c r="E183" s="229"/>
      <c r="F183" s="26"/>
      <c r="G183" s="27"/>
      <c r="H183" s="27"/>
      <c r="I183" s="28"/>
    </row>
    <row r="184" spans="2:9" ht="38.25" thickBot="1" x14ac:dyDescent="0.3">
      <c r="B184" s="477"/>
      <c r="C184" s="197" t="s">
        <v>151</v>
      </c>
      <c r="D184" s="142"/>
      <c r="E184" s="232"/>
      <c r="F184" s="57"/>
      <c r="G184" s="58"/>
      <c r="H184" s="58"/>
      <c r="I184" s="59"/>
    </row>
    <row r="185" spans="2:9" ht="37.5" x14ac:dyDescent="0.25">
      <c r="B185" s="286" t="s">
        <v>335</v>
      </c>
      <c r="C185" s="187" t="s">
        <v>152</v>
      </c>
      <c r="D185" s="11">
        <v>2</v>
      </c>
      <c r="E185" s="231"/>
      <c r="F185" s="13">
        <f>IF(AND(F186&lt;&gt;"",F187&lt;&gt;""),"Nhập sai",IF(AND(F186&lt;&gt;"",F188&lt;&gt;""),"Nhập sai",IF(AND(F187&lt;&gt;"",F188&lt;&gt;""),"Nhập sai",F186+F187+F188)))</f>
        <v>0</v>
      </c>
      <c r="G185" s="10"/>
      <c r="H185" s="10"/>
      <c r="I185" s="54"/>
    </row>
    <row r="186" spans="2:9" ht="75" x14ac:dyDescent="0.25">
      <c r="B186" s="462"/>
      <c r="C186" s="216" t="s">
        <v>153</v>
      </c>
      <c r="D186" s="145"/>
      <c r="E186" s="251"/>
      <c r="F186" s="146"/>
      <c r="G186" s="144"/>
      <c r="H186" s="144"/>
      <c r="I186" s="147"/>
    </row>
    <row r="187" spans="2:9" ht="75" x14ac:dyDescent="0.25">
      <c r="B187" s="460"/>
      <c r="C187" s="192" t="s">
        <v>154</v>
      </c>
      <c r="D187" s="104"/>
      <c r="E187" s="245"/>
      <c r="F187" s="148"/>
      <c r="G187" s="23"/>
      <c r="H187" s="23"/>
      <c r="I187" s="128"/>
    </row>
    <row r="188" spans="2:9" ht="75.75" thickBot="1" x14ac:dyDescent="0.3">
      <c r="B188" s="461"/>
      <c r="C188" s="196" t="s">
        <v>155</v>
      </c>
      <c r="D188" s="44"/>
      <c r="E188" s="246"/>
      <c r="F188" s="143"/>
      <c r="G188" s="36"/>
      <c r="H188" s="36"/>
      <c r="I188" s="41"/>
    </row>
    <row r="189" spans="2:9" ht="19.5" thickBot="1" x14ac:dyDescent="0.3">
      <c r="B189" s="287">
        <v>6</v>
      </c>
      <c r="C189" s="186" t="s">
        <v>156</v>
      </c>
      <c r="D189" s="6">
        <v>8</v>
      </c>
      <c r="E189" s="240"/>
      <c r="F189" s="7">
        <f>IF(OR(F190="Nhập sai",F197="Nhập sai",F204="Nhập sai",F211="Nhập sai"),"Nhập sai",F190+F197+F204+F211)</f>
        <v>0</v>
      </c>
      <c r="G189" s="39"/>
      <c r="H189" s="39"/>
      <c r="I189" s="40"/>
    </row>
    <row r="190" spans="2:9" ht="37.5" x14ac:dyDescent="0.25">
      <c r="B190" s="286" t="s">
        <v>336</v>
      </c>
      <c r="C190" s="187" t="s">
        <v>157</v>
      </c>
      <c r="D190" s="11">
        <v>2</v>
      </c>
      <c r="E190" s="228"/>
      <c r="F190" s="13">
        <f>IF(OR(F191="Nhập sai",F194="Nhập sai"),"Nhập sai",F191+F194)</f>
        <v>0</v>
      </c>
      <c r="G190" s="14"/>
      <c r="H190" s="14"/>
      <c r="I190" s="15"/>
    </row>
    <row r="191" spans="2:9" ht="19.5" x14ac:dyDescent="0.25">
      <c r="B191" s="188" t="s">
        <v>158</v>
      </c>
      <c r="C191" s="189" t="s">
        <v>159</v>
      </c>
      <c r="D191" s="17">
        <v>1</v>
      </c>
      <c r="E191" s="141"/>
      <c r="F191" s="18">
        <f>IF(AND(F192&lt;&gt;"",F193&lt;&gt;""),"Nhập sai",F192+F193)</f>
        <v>0</v>
      </c>
      <c r="G191" s="16"/>
      <c r="H191" s="16"/>
      <c r="I191" s="19"/>
    </row>
    <row r="192" spans="2:9" ht="18.75" x14ac:dyDescent="0.25">
      <c r="B192" s="462"/>
      <c r="C192" s="190" t="s">
        <v>47</v>
      </c>
      <c r="D192" s="21"/>
      <c r="E192" s="234"/>
      <c r="F192" s="22"/>
      <c r="G192" s="20"/>
      <c r="H192" s="20"/>
      <c r="I192" s="82"/>
    </row>
    <row r="193" spans="2:9" ht="18.75" x14ac:dyDescent="0.25">
      <c r="B193" s="463"/>
      <c r="C193" s="204" t="s">
        <v>48</v>
      </c>
      <c r="D193" s="150"/>
      <c r="E193" s="252"/>
      <c r="F193" s="98"/>
      <c r="G193" s="71"/>
      <c r="H193" s="71"/>
      <c r="I193" s="101"/>
    </row>
    <row r="194" spans="2:9" ht="19.5" x14ac:dyDescent="0.25">
      <c r="B194" s="188" t="s">
        <v>160</v>
      </c>
      <c r="C194" s="189" t="s">
        <v>161</v>
      </c>
      <c r="D194" s="17">
        <v>1</v>
      </c>
      <c r="E194" s="141"/>
      <c r="F194" s="18">
        <f>IF(AND(F195&lt;&gt;"",F196&lt;&gt;""),"Nhập sai",F195+F196)</f>
        <v>0</v>
      </c>
      <c r="G194" s="16"/>
      <c r="H194" s="16"/>
      <c r="I194" s="19"/>
    </row>
    <row r="195" spans="2:9" ht="18.75" x14ac:dyDescent="0.25">
      <c r="B195" s="467"/>
      <c r="C195" s="190" t="s">
        <v>162</v>
      </c>
      <c r="D195" s="11"/>
      <c r="E195" s="228"/>
      <c r="F195" s="22"/>
      <c r="G195" s="14"/>
      <c r="H195" s="14"/>
      <c r="I195" s="15"/>
    </row>
    <row r="196" spans="2:9" ht="19.5" thickBot="1" x14ac:dyDescent="0.3">
      <c r="B196" s="477"/>
      <c r="C196" s="197" t="s">
        <v>163</v>
      </c>
      <c r="D196" s="66"/>
      <c r="E196" s="232"/>
      <c r="F196" s="57"/>
      <c r="G196" s="58"/>
      <c r="H196" s="58"/>
      <c r="I196" s="59"/>
    </row>
    <row r="197" spans="2:9" ht="18.75" x14ac:dyDescent="0.25">
      <c r="B197" s="286" t="s">
        <v>337</v>
      </c>
      <c r="C197" s="187" t="s">
        <v>164</v>
      </c>
      <c r="D197" s="11">
        <v>2</v>
      </c>
      <c r="E197" s="231"/>
      <c r="F197" s="13">
        <f>IF(OR(F198="Nhập sai",F201="Nhập sai"),"Nhập sai",F198+F201)</f>
        <v>0</v>
      </c>
      <c r="G197" s="10"/>
      <c r="H197" s="10"/>
      <c r="I197" s="54"/>
    </row>
    <row r="198" spans="2:9" ht="39" x14ac:dyDescent="0.25">
      <c r="B198" s="188" t="s">
        <v>165</v>
      </c>
      <c r="C198" s="189" t="s">
        <v>166</v>
      </c>
      <c r="D198" s="17">
        <v>1</v>
      </c>
      <c r="E198" s="141"/>
      <c r="F198" s="18">
        <f>IF(AND(F199&lt;&gt;"",F200&lt;&gt;""),"Nhập sai",F199+F200)</f>
        <v>0</v>
      </c>
      <c r="G198" s="16"/>
      <c r="H198" s="16"/>
      <c r="I198" s="19"/>
    </row>
    <row r="199" spans="2:9" ht="18.75" x14ac:dyDescent="0.25">
      <c r="B199" s="467"/>
      <c r="C199" s="190" t="s">
        <v>71</v>
      </c>
      <c r="D199" s="21"/>
      <c r="E199" s="228"/>
      <c r="F199" s="22"/>
      <c r="G199" s="14"/>
      <c r="H199" s="14"/>
      <c r="I199" s="15"/>
    </row>
    <row r="200" spans="2:9" ht="18.75" x14ac:dyDescent="0.25">
      <c r="B200" s="469"/>
      <c r="C200" s="194" t="s">
        <v>72</v>
      </c>
      <c r="D200" s="30"/>
      <c r="E200" s="230"/>
      <c r="F200" s="32"/>
      <c r="G200" s="33"/>
      <c r="H200" s="33"/>
      <c r="I200" s="34"/>
    </row>
    <row r="201" spans="2:9" ht="39" x14ac:dyDescent="0.25">
      <c r="B201" s="188" t="s">
        <v>167</v>
      </c>
      <c r="C201" s="189" t="s">
        <v>168</v>
      </c>
      <c r="D201" s="17">
        <v>1</v>
      </c>
      <c r="E201" s="141"/>
      <c r="F201" s="18">
        <f>IF(AND(F202&lt;&gt;"",F203&lt;&gt;""),"Nhập sai",F202+F203)</f>
        <v>0</v>
      </c>
      <c r="G201" s="16"/>
      <c r="H201" s="16"/>
      <c r="I201" s="19"/>
    </row>
    <row r="202" spans="2:9" ht="37.5" x14ac:dyDescent="0.25">
      <c r="B202" s="467"/>
      <c r="C202" s="190" t="s">
        <v>169</v>
      </c>
      <c r="D202" s="11"/>
      <c r="E202" s="228"/>
      <c r="F202" s="22"/>
      <c r="G202" s="14"/>
      <c r="H202" s="14"/>
      <c r="I202" s="15"/>
    </row>
    <row r="203" spans="2:9" ht="38.25" thickBot="1" x14ac:dyDescent="0.3">
      <c r="B203" s="477"/>
      <c r="C203" s="194" t="s">
        <v>170</v>
      </c>
      <c r="D203" s="68"/>
      <c r="E203" s="230"/>
      <c r="F203" s="32"/>
      <c r="G203" s="33"/>
      <c r="H203" s="33"/>
      <c r="I203" s="34"/>
    </row>
    <row r="204" spans="2:9" ht="37.5" x14ac:dyDescent="0.25">
      <c r="B204" s="202" t="s">
        <v>338</v>
      </c>
      <c r="C204" s="203" t="s">
        <v>171</v>
      </c>
      <c r="D204" s="122">
        <v>2</v>
      </c>
      <c r="E204" s="253"/>
      <c r="F204" s="123">
        <f>IF(OR(F205="Nhập sai",F208="Nhập sai"),"Nhập sai",F205+F208)</f>
        <v>0</v>
      </c>
      <c r="G204" s="157"/>
      <c r="H204" s="157"/>
      <c r="I204" s="158"/>
    </row>
    <row r="205" spans="2:9" ht="39" x14ac:dyDescent="0.25">
      <c r="B205" s="188" t="s">
        <v>172</v>
      </c>
      <c r="C205" s="189" t="s">
        <v>173</v>
      </c>
      <c r="D205" s="17">
        <v>1</v>
      </c>
      <c r="E205" s="141"/>
      <c r="F205" s="18">
        <f>IF(AND(F206&lt;&gt;"",F207&lt;&gt;""),"Nhập sai",F206+F207)</f>
        <v>0</v>
      </c>
      <c r="G205" s="16"/>
      <c r="H205" s="16"/>
      <c r="I205" s="19"/>
    </row>
    <row r="206" spans="2:9" ht="18.75" x14ac:dyDescent="0.25">
      <c r="B206" s="467"/>
      <c r="C206" s="218" t="s">
        <v>71</v>
      </c>
      <c r="D206" s="155"/>
      <c r="E206" s="254"/>
      <c r="F206" s="159"/>
      <c r="G206" s="154"/>
      <c r="H206" s="154"/>
      <c r="I206" s="156"/>
    </row>
    <row r="207" spans="2:9" ht="18.75" x14ac:dyDescent="0.25">
      <c r="B207" s="469"/>
      <c r="C207" s="194" t="s">
        <v>72</v>
      </c>
      <c r="D207" s="30"/>
      <c r="E207" s="230"/>
      <c r="F207" s="32"/>
      <c r="G207" s="33"/>
      <c r="H207" s="33"/>
      <c r="I207" s="34"/>
    </row>
    <row r="208" spans="2:9" ht="39" x14ac:dyDescent="0.25">
      <c r="B208" s="131" t="s">
        <v>174</v>
      </c>
      <c r="C208" s="215" t="s">
        <v>175</v>
      </c>
      <c r="D208" s="18">
        <v>1</v>
      </c>
      <c r="E208" s="141"/>
      <c r="F208" s="18">
        <f>IF(AND(F209&lt;&gt;"",F210&lt;&gt;""),"Nhập sai",F209+F210)</f>
        <v>0</v>
      </c>
      <c r="G208" s="140"/>
      <c r="H208" s="140"/>
      <c r="I208" s="141"/>
    </row>
    <row r="209" spans="2:9" ht="37.5" x14ac:dyDescent="0.25">
      <c r="B209" s="474"/>
      <c r="C209" s="218" t="s">
        <v>233</v>
      </c>
      <c r="D209" s="160"/>
      <c r="E209" s="254"/>
      <c r="F209" s="159"/>
      <c r="G209" s="154"/>
      <c r="H209" s="154"/>
      <c r="I209" s="156"/>
    </row>
    <row r="210" spans="2:9" ht="38.25" thickBot="1" x14ac:dyDescent="0.3">
      <c r="B210" s="476"/>
      <c r="C210" s="194" t="s">
        <v>234</v>
      </c>
      <c r="D210" s="68"/>
      <c r="E210" s="230"/>
      <c r="F210" s="32"/>
      <c r="G210" s="33"/>
      <c r="H210" s="33"/>
      <c r="I210" s="34"/>
    </row>
    <row r="211" spans="2:9" ht="37.5" x14ac:dyDescent="0.25">
      <c r="B211" s="199" t="s">
        <v>339</v>
      </c>
      <c r="C211" s="200" t="s">
        <v>176</v>
      </c>
      <c r="D211" s="78">
        <v>2</v>
      </c>
      <c r="E211" s="238"/>
      <c r="F211" s="81">
        <f>IF(F215="Nhập sai","Nhập sai",F213+F214+F215)</f>
        <v>0</v>
      </c>
      <c r="G211" s="77"/>
      <c r="H211" s="77"/>
      <c r="I211" s="100"/>
    </row>
    <row r="212" spans="2:9" ht="39" x14ac:dyDescent="0.25">
      <c r="B212" s="188" t="s">
        <v>177</v>
      </c>
      <c r="C212" s="189" t="s">
        <v>250</v>
      </c>
      <c r="D212" s="17">
        <v>1</v>
      </c>
      <c r="E212" s="141"/>
      <c r="F212" s="18">
        <f>IF(AND(F213&lt;&gt;"",F214&lt;&gt;""),"Nhập sai",F213+F214)</f>
        <v>0</v>
      </c>
      <c r="G212" s="16"/>
      <c r="H212" s="16"/>
      <c r="I212" s="19"/>
    </row>
    <row r="213" spans="2:9" ht="18.75" x14ac:dyDescent="0.25">
      <c r="B213" s="467"/>
      <c r="C213" s="218" t="s">
        <v>47</v>
      </c>
      <c r="D213" s="155"/>
      <c r="E213" s="254"/>
      <c r="F213" s="159"/>
      <c r="G213" s="154"/>
      <c r="H213" s="154"/>
      <c r="I213" s="156"/>
    </row>
    <row r="214" spans="2:9" ht="18.75" x14ac:dyDescent="0.25">
      <c r="B214" s="469"/>
      <c r="C214" s="194" t="s">
        <v>48</v>
      </c>
      <c r="D214" s="30"/>
      <c r="E214" s="230"/>
      <c r="F214" s="32"/>
      <c r="G214" s="33"/>
      <c r="H214" s="33"/>
      <c r="I214" s="34"/>
    </row>
    <row r="215" spans="2:9" ht="19.5" x14ac:dyDescent="0.25">
      <c r="B215" s="188" t="s">
        <v>178</v>
      </c>
      <c r="C215" s="189" t="s">
        <v>34</v>
      </c>
      <c r="D215" s="17">
        <v>1</v>
      </c>
      <c r="E215" s="141"/>
      <c r="F215" s="18">
        <f>IF(AND(E216&lt;&gt;"",E217&lt;&gt;""),"Nhập sai",IF(AND(F216="",F217=""),0,IF(E217&lt;&gt;"",0,F216)))</f>
        <v>0</v>
      </c>
      <c r="G215" s="16"/>
      <c r="H215" s="16"/>
      <c r="I215" s="19"/>
    </row>
    <row r="216" spans="2:9" ht="93.75" x14ac:dyDescent="0.25">
      <c r="B216" s="474"/>
      <c r="C216" s="219" t="s">
        <v>279</v>
      </c>
      <c r="D216" s="161"/>
      <c r="E216" s="162"/>
      <c r="F216" s="163" t="str">
        <f>IF(E216="","",(E216*1)/1)</f>
        <v/>
      </c>
      <c r="G216" s="153"/>
      <c r="H216" s="153"/>
      <c r="I216" s="153"/>
    </row>
    <row r="217" spans="2:9" ht="38.25" thickBot="1" x14ac:dyDescent="0.3">
      <c r="B217" s="476"/>
      <c r="C217" s="194" t="s">
        <v>35</v>
      </c>
      <c r="D217" s="68"/>
      <c r="E217" s="69"/>
      <c r="F217" s="31" t="str">
        <f>IF(E217&lt;&gt;"",0,"")</f>
        <v/>
      </c>
      <c r="G217" s="33"/>
      <c r="H217" s="33"/>
      <c r="I217" s="34"/>
    </row>
    <row r="218" spans="2:9" ht="38.25" thickBot="1" x14ac:dyDescent="0.3">
      <c r="B218" s="183">
        <v>7</v>
      </c>
      <c r="C218" s="206" t="s">
        <v>179</v>
      </c>
      <c r="D218" s="118">
        <v>9</v>
      </c>
      <c r="E218" s="242"/>
      <c r="F218" s="4">
        <f>IF(OR(F219="Nhập sai",F238="Nhập sai",F242="Nhập sai"),"Nhập sai",F219+F238+F242)</f>
        <v>0</v>
      </c>
      <c r="G218" s="117"/>
      <c r="H218" s="117"/>
      <c r="I218" s="46"/>
    </row>
    <row r="219" spans="2:9" ht="18.75" x14ac:dyDescent="0.25">
      <c r="B219" s="202" t="s">
        <v>310</v>
      </c>
      <c r="C219" s="276" t="s">
        <v>180</v>
      </c>
      <c r="D219" s="122">
        <v>4</v>
      </c>
      <c r="E219" s="125"/>
      <c r="F219" s="123">
        <f>IF(OR(F220="Nhập sai",F227="Nhập sai",F230="Nhập sai",F234="Nhập sai"),"Nhập sai",F220+F227+F230+F234)</f>
        <v>0</v>
      </c>
      <c r="G219" s="121"/>
      <c r="H219" s="121"/>
      <c r="I219" s="121"/>
    </row>
    <row r="220" spans="2:9" ht="78" x14ac:dyDescent="0.25">
      <c r="B220" s="210" t="s">
        <v>181</v>
      </c>
      <c r="C220" s="315" t="s">
        <v>311</v>
      </c>
      <c r="D220" s="60">
        <v>1</v>
      </c>
      <c r="E220" s="322"/>
      <c r="F220" s="317">
        <f>IF(AND(F222&lt;&gt;"",F223&lt;&gt;""),"Nhập sai",F221+F224)</f>
        <v>0</v>
      </c>
      <c r="G220" s="318"/>
      <c r="H220" s="318"/>
      <c r="I220" s="318"/>
    </row>
    <row r="221" spans="2:9" ht="18.75" x14ac:dyDescent="0.25">
      <c r="B221" s="282" t="s">
        <v>251</v>
      </c>
      <c r="C221" s="510" t="s">
        <v>312</v>
      </c>
      <c r="D221" s="164">
        <v>0.5</v>
      </c>
      <c r="E221" s="170"/>
      <c r="F221" s="511">
        <f>IF(AND(F222&lt;&gt;"",F223&lt;&gt;""),"Nhập sai",F222+F223)</f>
        <v>0</v>
      </c>
      <c r="G221" s="165"/>
      <c r="H221" s="165"/>
      <c r="I221" s="165"/>
    </row>
    <row r="222" spans="2:9" ht="18.75" customHeight="1" x14ac:dyDescent="0.25">
      <c r="B222" s="474"/>
      <c r="C222" s="213" t="s">
        <v>182</v>
      </c>
      <c r="D222" s="94"/>
      <c r="E222" s="250"/>
      <c r="F222" s="95"/>
      <c r="G222" s="96"/>
      <c r="H222" s="96"/>
      <c r="I222" s="96"/>
    </row>
    <row r="223" spans="2:9" ht="18.75" x14ac:dyDescent="0.25">
      <c r="B223" s="475"/>
      <c r="C223" s="220" t="s">
        <v>72</v>
      </c>
      <c r="D223" s="450"/>
      <c r="E223" s="451"/>
      <c r="F223" s="166"/>
      <c r="G223" s="167"/>
      <c r="H223" s="167"/>
      <c r="I223" s="167"/>
    </row>
    <row r="224" spans="2:9" ht="18.75" x14ac:dyDescent="0.25">
      <c r="B224" s="282" t="s">
        <v>252</v>
      </c>
      <c r="C224" s="510" t="s">
        <v>313</v>
      </c>
      <c r="D224" s="164">
        <v>0.5</v>
      </c>
      <c r="E224" s="418"/>
      <c r="F224" s="511">
        <f>IF(AND(E225&lt;&gt;"",E226&lt;&gt;""),"Nhập sai",IF(AND(F225="",F226=""),0,IF(E226&lt;&gt;"",0,F225)))</f>
        <v>0</v>
      </c>
      <c r="G224" s="165"/>
      <c r="H224" s="165"/>
      <c r="I224" s="165"/>
    </row>
    <row r="225" spans="2:9" ht="75" x14ac:dyDescent="0.25">
      <c r="B225" s="474"/>
      <c r="C225" s="214" t="s">
        <v>273</v>
      </c>
      <c r="D225" s="94"/>
      <c r="E225" s="51"/>
      <c r="F225" s="52" t="str">
        <f>IF(E225="","",(E225*0.5)/1)</f>
        <v/>
      </c>
      <c r="G225" s="96"/>
      <c r="H225" s="96"/>
      <c r="I225" s="96"/>
    </row>
    <row r="226" spans="2:9" ht="18.75" x14ac:dyDescent="0.25">
      <c r="B226" s="475"/>
      <c r="C226" s="207" t="s">
        <v>19</v>
      </c>
      <c r="D226" s="11"/>
      <c r="E226" s="168"/>
      <c r="F226" s="12" t="str">
        <f>IF(E226&lt;&gt;"",0,"")</f>
        <v/>
      </c>
      <c r="G226" s="14"/>
      <c r="H226" s="14"/>
      <c r="I226" s="14"/>
    </row>
    <row r="227" spans="2:9" ht="39" x14ac:dyDescent="0.25">
      <c r="B227" s="188" t="s">
        <v>183</v>
      </c>
      <c r="C227" s="189" t="s">
        <v>184</v>
      </c>
      <c r="D227" s="17">
        <v>1</v>
      </c>
      <c r="E227" s="141"/>
      <c r="F227" s="18">
        <f>IF(AND(F228&lt;&gt;"",F229&lt;&gt;""),"Nhập sai",F228+F229)</f>
        <v>0</v>
      </c>
      <c r="G227" s="16"/>
      <c r="H227" s="16"/>
      <c r="I227" s="19"/>
    </row>
    <row r="228" spans="2:9" ht="18.75" x14ac:dyDescent="0.25">
      <c r="B228" s="474"/>
      <c r="C228" s="218" t="s">
        <v>185</v>
      </c>
      <c r="D228" s="160"/>
      <c r="E228" s="254"/>
      <c r="F228" s="159"/>
      <c r="G228" s="154"/>
      <c r="H228" s="154"/>
      <c r="I228" s="156"/>
    </row>
    <row r="229" spans="2:9" ht="18.75" x14ac:dyDescent="0.25">
      <c r="B229" s="475"/>
      <c r="C229" s="194" t="s">
        <v>186</v>
      </c>
      <c r="D229" s="68"/>
      <c r="E229" s="230"/>
      <c r="F229" s="32"/>
      <c r="G229" s="33"/>
      <c r="H229" s="33"/>
      <c r="I229" s="34"/>
    </row>
    <row r="230" spans="2:9" ht="39" x14ac:dyDescent="0.25">
      <c r="B230" s="188" t="s">
        <v>187</v>
      </c>
      <c r="C230" s="189" t="s">
        <v>188</v>
      </c>
      <c r="D230" s="17">
        <v>1</v>
      </c>
      <c r="E230" s="141"/>
      <c r="F230" s="18">
        <f>IF(AND(F231&lt;&gt;"",F232&lt;&gt;""),"Nhập sai",IF(AND(F231&lt;&gt;"",F233&lt;&gt;""),"Nhập sai",IF(AND(F232&lt;&gt;"",F233&lt;&gt;""),"Nhập sai",F231+F232+F233)))</f>
        <v>0</v>
      </c>
      <c r="G230" s="16"/>
      <c r="H230" s="16"/>
      <c r="I230" s="19"/>
    </row>
    <row r="231" spans="2:9" ht="18.75" x14ac:dyDescent="0.25">
      <c r="B231" s="470"/>
      <c r="C231" s="218" t="s">
        <v>189</v>
      </c>
      <c r="D231" s="160"/>
      <c r="E231" s="254"/>
      <c r="F231" s="159"/>
      <c r="G231" s="154"/>
      <c r="H231" s="154"/>
      <c r="I231" s="156"/>
    </row>
    <row r="232" spans="2:9" ht="18.75" x14ac:dyDescent="0.25">
      <c r="B232" s="471"/>
      <c r="C232" s="192" t="s">
        <v>190</v>
      </c>
      <c r="D232" s="65"/>
      <c r="E232" s="229"/>
      <c r="F232" s="26"/>
      <c r="G232" s="27"/>
      <c r="H232" s="27"/>
      <c r="I232" s="28"/>
    </row>
    <row r="233" spans="2:9" ht="18.75" x14ac:dyDescent="0.25">
      <c r="B233" s="473"/>
      <c r="C233" s="194" t="s">
        <v>191</v>
      </c>
      <c r="D233" s="68"/>
      <c r="E233" s="230"/>
      <c r="F233" s="32"/>
      <c r="G233" s="33"/>
      <c r="H233" s="33"/>
      <c r="I233" s="34"/>
    </row>
    <row r="234" spans="2:9" ht="39" x14ac:dyDescent="0.25">
      <c r="B234" s="188" t="s">
        <v>192</v>
      </c>
      <c r="C234" s="189" t="s">
        <v>193</v>
      </c>
      <c r="D234" s="17">
        <v>1</v>
      </c>
      <c r="E234" s="141"/>
      <c r="F234" s="18">
        <f>IF(AND(F235&lt;&gt;"",F236&lt;&gt;""),"Nhập sai",IF(AND(F235&lt;&gt;"",F237&lt;&gt;""),"Nhập sai",IF(AND(F236&lt;&gt;"",F237&lt;&gt;""),"Nhập sai",F235+F236+F237)))</f>
        <v>0</v>
      </c>
      <c r="G234" s="16"/>
      <c r="H234" s="16"/>
      <c r="I234" s="19"/>
    </row>
    <row r="235" spans="2:9" ht="18.75" x14ac:dyDescent="0.25">
      <c r="B235" s="470"/>
      <c r="C235" s="218" t="s">
        <v>194</v>
      </c>
      <c r="D235" s="160"/>
      <c r="E235" s="254"/>
      <c r="F235" s="159"/>
      <c r="G235" s="154"/>
      <c r="H235" s="154"/>
      <c r="I235" s="156"/>
    </row>
    <row r="236" spans="2:9" ht="18.75" x14ac:dyDescent="0.25">
      <c r="B236" s="471"/>
      <c r="C236" s="192" t="s">
        <v>195</v>
      </c>
      <c r="D236" s="65"/>
      <c r="E236" s="229"/>
      <c r="F236" s="26"/>
      <c r="G236" s="27"/>
      <c r="H236" s="27"/>
      <c r="I236" s="28"/>
    </row>
    <row r="237" spans="2:9" ht="19.5" thickBot="1" x14ac:dyDescent="0.3">
      <c r="B237" s="472"/>
      <c r="C237" s="194" t="s">
        <v>196</v>
      </c>
      <c r="D237" s="68"/>
      <c r="E237" s="230"/>
      <c r="F237" s="32"/>
      <c r="G237" s="33"/>
      <c r="H237" s="33"/>
      <c r="I237" s="34"/>
    </row>
    <row r="238" spans="2:9" ht="18.75" x14ac:dyDescent="0.25">
      <c r="B238" s="199" t="s">
        <v>340</v>
      </c>
      <c r="C238" s="200" t="s">
        <v>197</v>
      </c>
      <c r="D238" s="78">
        <v>2</v>
      </c>
      <c r="E238" s="238"/>
      <c r="F238" s="81">
        <f>IF(AND(F240&lt;&gt;"",F241&lt;&gt;""),"Nhập sai",F239+F240+F241)</f>
        <v>0</v>
      </c>
      <c r="G238" s="77"/>
      <c r="H238" s="77"/>
      <c r="I238" s="100"/>
    </row>
    <row r="239" spans="2:9" ht="37.5" x14ac:dyDescent="0.25">
      <c r="B239" s="479"/>
      <c r="C239" s="221" t="s">
        <v>198</v>
      </c>
      <c r="D239" s="149"/>
      <c r="E239" s="255"/>
      <c r="F239" s="169"/>
      <c r="G239" s="126"/>
      <c r="H239" s="126"/>
      <c r="I239" s="127"/>
    </row>
    <row r="240" spans="2:9" ht="37.5" x14ac:dyDescent="0.25">
      <c r="B240" s="480"/>
      <c r="C240" s="221" t="s">
        <v>199</v>
      </c>
      <c r="D240" s="149"/>
      <c r="E240" s="255"/>
      <c r="F240" s="169"/>
      <c r="G240" s="126"/>
      <c r="H240" s="126"/>
      <c r="I240" s="127"/>
    </row>
    <row r="241" spans="2:9" ht="38.25" thickBot="1" x14ac:dyDescent="0.3">
      <c r="B241" s="481"/>
      <c r="C241" s="222" t="s">
        <v>200</v>
      </c>
      <c r="D241" s="164"/>
      <c r="E241" s="256"/>
      <c r="F241" s="133"/>
      <c r="G241" s="165"/>
      <c r="H241" s="165"/>
      <c r="I241" s="170"/>
    </row>
    <row r="242" spans="2:9" ht="37.5" x14ac:dyDescent="0.25">
      <c r="B242" s="199" t="s">
        <v>341</v>
      </c>
      <c r="C242" s="200" t="s">
        <v>201</v>
      </c>
      <c r="D242" s="78">
        <v>3</v>
      </c>
      <c r="E242" s="238"/>
      <c r="F242" s="81">
        <f>IF(OR(F243="Nhập sai",F247="Nhập sai",F250="Nhập sai"),"Nhập sai",F243+F247+F250)</f>
        <v>0</v>
      </c>
      <c r="G242" s="77"/>
      <c r="H242" s="77"/>
      <c r="I242" s="100"/>
    </row>
    <row r="243" spans="2:9" ht="58.5" x14ac:dyDescent="0.25">
      <c r="B243" s="188" t="s">
        <v>202</v>
      </c>
      <c r="C243" s="212" t="s">
        <v>203</v>
      </c>
      <c r="D243" s="171">
        <v>1</v>
      </c>
      <c r="E243" s="19"/>
      <c r="F243" s="18">
        <f>IF(AND(F244&lt;&gt;"",F245&lt;&gt;""),"Nhập sai",IF(AND(F244&lt;&gt;"",F246&lt;&gt;""),"Nhập sai",IF(AND(F245&lt;&gt;"",F246&lt;&gt;""),"Nhập sai",F244+F245+F246)))</f>
        <v>0</v>
      </c>
      <c r="G243" s="16"/>
      <c r="H243" s="16"/>
      <c r="I243" s="16"/>
    </row>
    <row r="244" spans="2:9" ht="18.75" x14ac:dyDescent="0.25">
      <c r="B244" s="462"/>
      <c r="C244" s="207" t="s">
        <v>204</v>
      </c>
      <c r="D244" s="172"/>
      <c r="E244" s="54"/>
      <c r="F244" s="22"/>
      <c r="G244" s="14"/>
      <c r="H244" s="14"/>
      <c r="I244" s="14"/>
    </row>
    <row r="245" spans="2:9" ht="37.5" x14ac:dyDescent="0.25">
      <c r="B245" s="460"/>
      <c r="C245" s="223" t="s">
        <v>205</v>
      </c>
      <c r="D245" s="173"/>
      <c r="E245" s="137"/>
      <c r="F245" s="26"/>
      <c r="G245" s="27"/>
      <c r="H245" s="27"/>
      <c r="I245" s="27"/>
    </row>
    <row r="246" spans="2:9" ht="18.75" x14ac:dyDescent="0.25">
      <c r="B246" s="463"/>
      <c r="C246" s="207" t="s">
        <v>206</v>
      </c>
      <c r="D246" s="172"/>
      <c r="E246" s="54"/>
      <c r="F246" s="22"/>
      <c r="G246" s="14"/>
      <c r="H246" s="14"/>
      <c r="I246" s="14"/>
    </row>
    <row r="247" spans="2:9" ht="39" x14ac:dyDescent="0.25">
      <c r="B247" s="188" t="s">
        <v>207</v>
      </c>
      <c r="C247" s="212" t="s">
        <v>208</v>
      </c>
      <c r="D247" s="171">
        <v>1</v>
      </c>
      <c r="E247" s="141"/>
      <c r="F247" s="18">
        <f>IF(AND(E248&lt;&gt;"",E249&lt;&gt;""),"Nhập sai",IF(AND(F248="",F249=""),0,IF(F248="",F249,F248)))</f>
        <v>0</v>
      </c>
      <c r="G247" s="16"/>
      <c r="H247" s="16"/>
      <c r="I247" s="16"/>
    </row>
    <row r="248" spans="2:9" ht="18.75" x14ac:dyDescent="0.25">
      <c r="B248" s="462"/>
      <c r="C248" s="207" t="s">
        <v>253</v>
      </c>
      <c r="D248" s="172"/>
      <c r="E248" s="168"/>
      <c r="F248" s="12" t="str">
        <f>IF(E248&gt;=10%,1,"")</f>
        <v/>
      </c>
      <c r="G248" s="14"/>
      <c r="H248" s="14"/>
      <c r="I248" s="14"/>
    </row>
    <row r="249" spans="2:9" ht="57.75" customHeight="1" x14ac:dyDescent="0.25">
      <c r="B249" s="463"/>
      <c r="C249" s="224" t="s">
        <v>280</v>
      </c>
      <c r="D249" s="174"/>
      <c r="E249" s="175"/>
      <c r="F249" s="176" t="str">
        <f>IF(E249="","",(E249*0.5)/0.1)</f>
        <v/>
      </c>
      <c r="G249" s="177"/>
      <c r="H249" s="177"/>
      <c r="I249" s="177"/>
    </row>
    <row r="250" spans="2:9" ht="39" x14ac:dyDescent="0.25">
      <c r="B250" s="188" t="s">
        <v>209</v>
      </c>
      <c r="C250" s="212" t="s">
        <v>210</v>
      </c>
      <c r="D250" s="171">
        <v>1</v>
      </c>
      <c r="E250" s="141"/>
      <c r="F250" s="18">
        <f>IF(AND(E251&lt;&gt;"",E252&lt;&gt;""),"Nhập sai",IF(AND(F251="",F252=""),0,IF(F251="",F252,F251)))</f>
        <v>0</v>
      </c>
      <c r="G250" s="16"/>
      <c r="H250" s="16"/>
      <c r="I250" s="16"/>
    </row>
    <row r="251" spans="2:9" ht="18.75" x14ac:dyDescent="0.25">
      <c r="B251" s="462"/>
      <c r="C251" s="207" t="s">
        <v>211</v>
      </c>
      <c r="D251" s="172"/>
      <c r="E251" s="181"/>
      <c r="F251" s="12" t="str">
        <f>IF(E251&gt;=15%,1,"")</f>
        <v/>
      </c>
      <c r="G251" s="14"/>
      <c r="H251" s="14"/>
      <c r="I251" s="14"/>
    </row>
    <row r="252" spans="2:9" ht="60" customHeight="1" thickBot="1" x14ac:dyDescent="0.3">
      <c r="B252" s="461"/>
      <c r="C252" s="224" t="s">
        <v>281</v>
      </c>
      <c r="D252" s="174"/>
      <c r="E252" s="182"/>
      <c r="F252" s="176" t="str">
        <f>IF(E252="","",ROUND((E252*1)/0.15,2))</f>
        <v/>
      </c>
      <c r="G252" s="99"/>
      <c r="H252" s="99"/>
      <c r="I252" s="177"/>
    </row>
    <row r="253" spans="2:9" ht="38.25" thickBot="1" x14ac:dyDescent="0.3">
      <c r="B253" s="183">
        <v>8</v>
      </c>
      <c r="C253" s="206" t="s">
        <v>212</v>
      </c>
      <c r="D253" s="118">
        <v>7</v>
      </c>
      <c r="E253" s="512"/>
      <c r="F253" s="4">
        <f>IF(OR(F254="Nhập sai",F258="Nhập sai",F263="Nhập sai",F267="Nhập sai"),"Nhập sai",F254+F258+F263+F267)</f>
        <v>0</v>
      </c>
      <c r="G253" s="513"/>
      <c r="H253" s="513"/>
      <c r="I253" s="514"/>
    </row>
    <row r="254" spans="2:9" ht="56.25" x14ac:dyDescent="0.25">
      <c r="B254" s="202" t="s">
        <v>342</v>
      </c>
      <c r="C254" s="203" t="s">
        <v>213</v>
      </c>
      <c r="D254" s="122">
        <v>1</v>
      </c>
      <c r="E254" s="253"/>
      <c r="F254" s="123">
        <f>IF(AND(F255&lt;&gt;"",F256&lt;&gt;""),"Nhập sai",IF(AND(F255&lt;&gt;"",F257&lt;&gt;""),"Nhập sai",IF(AND(F256&lt;&gt;"",F257&lt;&gt;""),"Nhập sai",F255+F256+F257)))</f>
        <v>0</v>
      </c>
      <c r="G254" s="157"/>
      <c r="H254" s="157"/>
      <c r="I254" s="158"/>
    </row>
    <row r="255" spans="2:9" ht="18.75" x14ac:dyDescent="0.25">
      <c r="B255" s="467"/>
      <c r="C255" s="218" t="s">
        <v>214</v>
      </c>
      <c r="D255" s="160"/>
      <c r="E255" s="254"/>
      <c r="F255" s="159"/>
      <c r="G255" s="154"/>
      <c r="H255" s="154"/>
      <c r="I255" s="156"/>
    </row>
    <row r="256" spans="2:9" ht="18.75" x14ac:dyDescent="0.25">
      <c r="B256" s="468"/>
      <c r="C256" s="192" t="s">
        <v>215</v>
      </c>
      <c r="D256" s="65"/>
      <c r="E256" s="229"/>
      <c r="F256" s="26"/>
      <c r="G256" s="27"/>
      <c r="H256" s="27"/>
      <c r="I256" s="28"/>
    </row>
    <row r="257" spans="2:9" ht="18.75" x14ac:dyDescent="0.25">
      <c r="B257" s="469"/>
      <c r="C257" s="194" t="s">
        <v>216</v>
      </c>
      <c r="D257" s="68"/>
      <c r="E257" s="230"/>
      <c r="F257" s="32"/>
      <c r="G257" s="33"/>
      <c r="H257" s="33"/>
      <c r="I257" s="34"/>
    </row>
    <row r="258" spans="2:9" ht="37.5" x14ac:dyDescent="0.25">
      <c r="B258" s="225" t="s">
        <v>343</v>
      </c>
      <c r="C258" s="226" t="s">
        <v>217</v>
      </c>
      <c r="D258" s="91">
        <v>2</v>
      </c>
      <c r="E258" s="257"/>
      <c r="F258" s="92">
        <f>IF(AND(F259&lt;&gt;"",F260&lt;&gt;""),"Nhập sai",IF(AND(F259&lt;&gt;"",F261&lt;&gt;""),"Nhập sai",IF(AND(F260&lt;&gt;"",F261&lt;&gt;""),"Nhập sai",IF(AND(F259&lt;&gt;"",F262&lt;&gt;""),"Nhập sai",F259+F260+F261+F262))))</f>
        <v>0</v>
      </c>
      <c r="G258" s="90"/>
      <c r="H258" s="90"/>
      <c r="I258" s="93"/>
    </row>
    <row r="259" spans="2:9" ht="37.5" x14ac:dyDescent="0.25">
      <c r="B259" s="217"/>
      <c r="C259" s="218" t="s">
        <v>254</v>
      </c>
      <c r="D259" s="160"/>
      <c r="E259" s="254"/>
      <c r="F259" s="159"/>
      <c r="G259" s="154"/>
      <c r="H259" s="154"/>
      <c r="I259" s="156"/>
    </row>
    <row r="260" spans="2:9" ht="37.5" x14ac:dyDescent="0.25">
      <c r="B260" s="191"/>
      <c r="C260" s="192" t="s">
        <v>255</v>
      </c>
      <c r="D260" s="65"/>
      <c r="E260" s="229"/>
      <c r="F260" s="26"/>
      <c r="G260" s="27"/>
      <c r="H260" s="27"/>
      <c r="I260" s="28"/>
    </row>
    <row r="261" spans="2:9" ht="37.5" x14ac:dyDescent="0.25">
      <c r="B261" s="191"/>
      <c r="C261" s="192" t="s">
        <v>256</v>
      </c>
      <c r="D261" s="65"/>
      <c r="E261" s="229"/>
      <c r="F261" s="26"/>
      <c r="G261" s="27"/>
      <c r="H261" s="27"/>
      <c r="I261" s="28"/>
    </row>
    <row r="262" spans="2:9" ht="23.25" customHeight="1" x14ac:dyDescent="0.25">
      <c r="B262" s="193"/>
      <c r="C262" s="194" t="s">
        <v>218</v>
      </c>
      <c r="D262" s="68"/>
      <c r="E262" s="230"/>
      <c r="F262" s="32"/>
      <c r="G262" s="33"/>
      <c r="H262" s="33"/>
      <c r="I262" s="34"/>
    </row>
    <row r="263" spans="2:9" ht="56.25" x14ac:dyDescent="0.25">
      <c r="B263" s="225" t="s">
        <v>344</v>
      </c>
      <c r="C263" s="226" t="s">
        <v>219</v>
      </c>
      <c r="D263" s="91">
        <v>1</v>
      </c>
      <c r="E263" s="255"/>
      <c r="F263" s="92">
        <f>IF(AND(F264&lt;&gt;"",F265&lt;&gt;""),"Nhập sai",IF(AND(F264&lt;&gt;"",F266&lt;&gt;""),"Nhập sai",IF(AND(F265&lt;&gt;"",F266&lt;&gt;""),"Nhập sai",F264+F265+F266)))</f>
        <v>0</v>
      </c>
      <c r="G263" s="126"/>
      <c r="H263" s="126"/>
      <c r="I263" s="127"/>
    </row>
    <row r="264" spans="2:9" ht="75" x14ac:dyDescent="0.25">
      <c r="B264" s="217"/>
      <c r="C264" s="207" t="s">
        <v>257</v>
      </c>
      <c r="D264" s="160"/>
      <c r="E264" s="254"/>
      <c r="F264" s="159"/>
      <c r="G264" s="154"/>
      <c r="H264" s="154"/>
      <c r="I264" s="156"/>
    </row>
    <row r="265" spans="2:9" ht="75" x14ac:dyDescent="0.25">
      <c r="B265" s="191"/>
      <c r="C265" s="223" t="s">
        <v>258</v>
      </c>
      <c r="D265" s="65"/>
      <c r="E265" s="229"/>
      <c r="F265" s="26"/>
      <c r="G265" s="27"/>
      <c r="H265" s="27"/>
      <c r="I265" s="28"/>
    </row>
    <row r="266" spans="2:9" ht="75" x14ac:dyDescent="0.25">
      <c r="B266" s="193"/>
      <c r="C266" s="207" t="s">
        <v>259</v>
      </c>
      <c r="D266" s="68"/>
      <c r="E266" s="230"/>
      <c r="F266" s="32"/>
      <c r="G266" s="33"/>
      <c r="H266" s="33"/>
      <c r="I266" s="34"/>
    </row>
    <row r="267" spans="2:9" ht="37.5" x14ac:dyDescent="0.25">
      <c r="B267" s="225" t="s">
        <v>345</v>
      </c>
      <c r="C267" s="226" t="s">
        <v>220</v>
      </c>
      <c r="D267" s="91">
        <v>3</v>
      </c>
      <c r="E267" s="257"/>
      <c r="F267" s="92">
        <f>IF(OR(F268="Nhập sai",F272="Nhập sai",F276="Nhập sai"),"Nhập sai",F268+F272+F276)</f>
        <v>0</v>
      </c>
      <c r="G267" s="90"/>
      <c r="H267" s="90"/>
      <c r="I267" s="243"/>
    </row>
    <row r="268" spans="2:9" ht="39" x14ac:dyDescent="0.25">
      <c r="B268" s="188" t="s">
        <v>260</v>
      </c>
      <c r="C268" s="212" t="s">
        <v>221</v>
      </c>
      <c r="D268" s="171">
        <v>1</v>
      </c>
      <c r="E268" s="141"/>
      <c r="F268" s="18">
        <f>IF(AND(E269&lt;&gt;"",E270&lt;&gt;""),"Nhập sai",IF(AND(E270&lt;&gt;"",E271&lt;&gt;""),"Nhập sai",IF(AND(E269&lt;&gt;"",E271&lt;&gt;""),"Nhập sai",IF(AND(E269="",E270="",E271=""),0,IF(E269&lt;&gt;"",F269,IF(E270&lt;&gt;"",F270,F271))))))</f>
        <v>0</v>
      </c>
      <c r="G268" s="16"/>
      <c r="H268" s="16"/>
      <c r="I268" s="464" t="s">
        <v>346</v>
      </c>
    </row>
    <row r="269" spans="2:9" ht="37.5" x14ac:dyDescent="0.25">
      <c r="B269" s="284"/>
      <c r="C269" s="207" t="s">
        <v>261</v>
      </c>
      <c r="D269" s="178"/>
      <c r="E269" s="47"/>
      <c r="F269" s="12" t="str">
        <f>IF(E269="","",E269/1)</f>
        <v/>
      </c>
      <c r="G269" s="14"/>
      <c r="H269" s="14"/>
      <c r="I269" s="465"/>
    </row>
    <row r="270" spans="2:9" ht="93.75" x14ac:dyDescent="0.25">
      <c r="B270" s="284"/>
      <c r="C270" s="227" t="s">
        <v>282</v>
      </c>
      <c r="D270" s="179"/>
      <c r="E270" s="152"/>
      <c r="F270" s="25" t="str">
        <f>IF(E270="","",(E270*0.5/1))</f>
        <v/>
      </c>
      <c r="G270" s="27"/>
      <c r="H270" s="27"/>
      <c r="I270" s="465"/>
    </row>
    <row r="271" spans="2:9" ht="37.5" x14ac:dyDescent="0.25">
      <c r="B271" s="284"/>
      <c r="C271" s="207" t="s">
        <v>262</v>
      </c>
      <c r="D271" s="178"/>
      <c r="E271" s="168"/>
      <c r="F271" s="12" t="str">
        <f>IF(E271&lt;&gt;"",0,"")</f>
        <v/>
      </c>
      <c r="G271" s="14"/>
      <c r="H271" s="14"/>
      <c r="I271" s="465"/>
    </row>
    <row r="272" spans="2:9" ht="39" x14ac:dyDescent="0.25">
      <c r="B272" s="188" t="s">
        <v>263</v>
      </c>
      <c r="C272" s="212" t="s">
        <v>222</v>
      </c>
      <c r="D272" s="171">
        <v>1</v>
      </c>
      <c r="E272" s="141"/>
      <c r="F272" s="18">
        <f>IF(AND(E273&lt;&gt;"",E274&lt;&gt;""),"Nhập sai",IF(AND(E274&lt;&gt;"",E275&lt;&gt;""),"Nhập sai",IF(AND(E273&lt;&gt;"",E275&lt;&gt;""),"Nhập sai",IF(AND(E273="",E274="",E275=""),0,IF(E273&lt;&gt;"",F273,IF(E274&lt;&gt;"",F274,F275))))))</f>
        <v>0</v>
      </c>
      <c r="G272" s="16"/>
      <c r="H272" s="16"/>
      <c r="I272" s="465"/>
    </row>
    <row r="273" spans="2:9" ht="37.5" x14ac:dyDescent="0.25">
      <c r="B273" s="462"/>
      <c r="C273" s="207" t="s">
        <v>264</v>
      </c>
      <c r="D273" s="178"/>
      <c r="E273" s="47"/>
      <c r="F273" s="12" t="str">
        <f>IF(E273="","",E273/1)</f>
        <v/>
      </c>
      <c r="G273" s="14"/>
      <c r="H273" s="14"/>
      <c r="I273" s="465"/>
    </row>
    <row r="274" spans="2:9" ht="93.75" x14ac:dyDescent="0.25">
      <c r="B274" s="460"/>
      <c r="C274" s="227" t="s">
        <v>283</v>
      </c>
      <c r="D274" s="180"/>
      <c r="E274" s="152"/>
      <c r="F274" s="25" t="str">
        <f>IF(E274="","",(E274*0.5/1))</f>
        <v/>
      </c>
      <c r="G274" s="151"/>
      <c r="H274" s="151"/>
      <c r="I274" s="465"/>
    </row>
    <row r="275" spans="2:9" ht="37.5" x14ac:dyDescent="0.25">
      <c r="B275" s="463"/>
      <c r="C275" s="207" t="s">
        <v>265</v>
      </c>
      <c r="D275" s="178"/>
      <c r="E275" s="168"/>
      <c r="F275" s="12" t="str">
        <f>IF(E275&lt;&gt;"",0,"")</f>
        <v/>
      </c>
      <c r="G275" s="14"/>
      <c r="H275" s="14"/>
      <c r="I275" s="465"/>
    </row>
    <row r="276" spans="2:9" ht="39" customHeight="1" x14ac:dyDescent="0.25">
      <c r="B276" s="188" t="s">
        <v>266</v>
      </c>
      <c r="C276" s="212" t="s">
        <v>267</v>
      </c>
      <c r="D276" s="171">
        <v>1</v>
      </c>
      <c r="E276" s="19"/>
      <c r="F276" s="18">
        <f>IF(AND(E277&lt;&gt;"",E278&lt;&gt;""),"Nhập sai",IF(AND(E278&lt;&gt;"",E279&lt;&gt;""),"Nhập sai",IF(AND(E277&lt;&gt;"",E279&lt;&gt;""),"Nhập sai",IF(AND(E277="",E278="",E279=""),0,IF(E277&lt;&gt;"",F277,IF(E278&lt;&gt;"",F278,F279))))))</f>
        <v>0</v>
      </c>
      <c r="G276" s="16"/>
      <c r="H276" s="16"/>
      <c r="I276" s="465"/>
    </row>
    <row r="277" spans="2:9" ht="37.5" x14ac:dyDescent="0.25">
      <c r="B277" s="462"/>
      <c r="C277" s="207" t="s">
        <v>268</v>
      </c>
      <c r="D277" s="172"/>
      <c r="E277" s="47"/>
      <c r="F277" s="12" t="str">
        <f>IF(E277="","",E277/1)</f>
        <v/>
      </c>
      <c r="G277" s="14"/>
      <c r="H277" s="14"/>
      <c r="I277" s="465"/>
    </row>
    <row r="278" spans="2:9" ht="75" x14ac:dyDescent="0.25">
      <c r="B278" s="460"/>
      <c r="C278" s="227" t="s">
        <v>284</v>
      </c>
      <c r="D278" s="173"/>
      <c r="E278" s="152"/>
      <c r="F278" s="25" t="str">
        <f>IF(E278="","",(E278*0.5/1))</f>
        <v/>
      </c>
      <c r="G278" s="27"/>
      <c r="H278" s="27"/>
      <c r="I278" s="465"/>
    </row>
    <row r="279" spans="2:9" ht="38.25" thickBot="1" x14ac:dyDescent="0.3">
      <c r="B279" s="461"/>
      <c r="C279" s="207" t="s">
        <v>269</v>
      </c>
      <c r="D279" s="172"/>
      <c r="E279" s="168"/>
      <c r="F279" s="12" t="str">
        <f>IF(E279&lt;&gt;"",0,"")</f>
        <v/>
      </c>
      <c r="G279" s="14"/>
      <c r="H279" s="14"/>
      <c r="I279" s="466"/>
    </row>
    <row r="280" spans="2:9" ht="19.5" thickBot="1" x14ac:dyDescent="0.3">
      <c r="B280" s="515" t="s">
        <v>223</v>
      </c>
      <c r="C280" s="516"/>
      <c r="D280" s="118">
        <v>75</v>
      </c>
      <c r="E280" s="242"/>
      <c r="F280" s="517">
        <f>IF(OR(F5="Nhập sai",F67="Nhập sai",F103="Nhập sai",F132="Nhập sai",F155="Nhập sai",F189="Nhập sai",F218="Nhập sai",F253="Nhập sai"),"Nhập sai",F5+F67+F103+F132+F155+F189+F218+F253)</f>
        <v>0</v>
      </c>
      <c r="G280" s="117"/>
      <c r="H280" s="117"/>
      <c r="I280" s="46"/>
    </row>
  </sheetData>
  <sheetProtection password="EFAB" sheet="1" objects="1" scenarios="1" selectLockedCells="1"/>
  <dataConsolidate/>
  <mergeCells count="70">
    <mergeCell ref="I122:I128"/>
    <mergeCell ref="B239:B241"/>
    <mergeCell ref="B22:B24"/>
    <mergeCell ref="B18:B19"/>
    <mergeCell ref="B15:B16"/>
    <mergeCell ref="B58:B59"/>
    <mergeCell ref="B55:B56"/>
    <mergeCell ref="B52:B53"/>
    <mergeCell ref="B48:B49"/>
    <mergeCell ref="B45:B46"/>
    <mergeCell ref="B78:B79"/>
    <mergeCell ref="B75:B76"/>
    <mergeCell ref="B65:B66"/>
    <mergeCell ref="B62:B63"/>
    <mergeCell ref="B100:B102"/>
    <mergeCell ref="B97:B98"/>
    <mergeCell ref="B12:B13"/>
    <mergeCell ref="B8:B10"/>
    <mergeCell ref="B41:B42"/>
    <mergeCell ref="B38:B39"/>
    <mergeCell ref="B34:B36"/>
    <mergeCell ref="B29:B31"/>
    <mergeCell ref="B26:B27"/>
    <mergeCell ref="B93:B95"/>
    <mergeCell ref="B89:B90"/>
    <mergeCell ref="B86:B87"/>
    <mergeCell ref="B119:B120"/>
    <mergeCell ref="B116:B117"/>
    <mergeCell ref="B113:B114"/>
    <mergeCell ref="B110:B111"/>
    <mergeCell ref="B106:B108"/>
    <mergeCell ref="B158:B159"/>
    <mergeCell ref="B152:B154"/>
    <mergeCell ref="B149:B150"/>
    <mergeCell ref="B126:B128"/>
    <mergeCell ref="B172:B173"/>
    <mergeCell ref="B169:B170"/>
    <mergeCell ref="B164:B166"/>
    <mergeCell ref="B161:B162"/>
    <mergeCell ref="B195:B196"/>
    <mergeCell ref="B192:B193"/>
    <mergeCell ref="B186:B188"/>
    <mergeCell ref="B182:B184"/>
    <mergeCell ref="B179:B180"/>
    <mergeCell ref="B213:B214"/>
    <mergeCell ref="B209:B210"/>
    <mergeCell ref="B206:B207"/>
    <mergeCell ref="B202:B203"/>
    <mergeCell ref="B199:B200"/>
    <mergeCell ref="B231:B233"/>
    <mergeCell ref="B228:B229"/>
    <mergeCell ref="B225:B226"/>
    <mergeCell ref="B222:B223"/>
    <mergeCell ref="B216:B217"/>
    <mergeCell ref="B1:C1"/>
    <mergeCell ref="B280:C280"/>
    <mergeCell ref="B69:B70"/>
    <mergeCell ref="B71:B72"/>
    <mergeCell ref="B2:I2"/>
    <mergeCell ref="B3:I3"/>
    <mergeCell ref="B145:B147"/>
    <mergeCell ref="B134:B136"/>
    <mergeCell ref="B277:B279"/>
    <mergeCell ref="B273:B275"/>
    <mergeCell ref="I268:I279"/>
    <mergeCell ref="B255:B257"/>
    <mergeCell ref="B251:B252"/>
    <mergeCell ref="B248:B249"/>
    <mergeCell ref="B244:B246"/>
    <mergeCell ref="B235:B237"/>
  </mergeCells>
  <dataValidations count="47">
    <dataValidation type="decimal" allowBlank="1" showInputMessage="1" showErrorMessage="1" error="Vượt quá điểm tối đa" sqref="F99 F7 F33 F81 F92 F105 F254 F151 F163 F263 F185 F230 F234 F258 F181 F143">
      <formula1>0</formula1>
      <formula2>1</formula2>
    </dataValidation>
    <dataValidation type="whole" allowBlank="1" showInputMessage="1" showErrorMessage="1" error="Vượt quá điểm tối đa" sqref="F11 F14 F201 F205 F208 F51 F54 F57 F44 F61 F112 F74 F21 F77 F115 F227 F212 F175 F178 F28 F191 F194 F198">
      <formula1>0</formula1>
      <formula2>1</formula2>
    </dataValidation>
    <dataValidation allowBlank="1" showInputMessage="1" showErrorMessage="1" error="Vượt quá giới hạn %" sqref="E17"/>
    <dataValidation type="decimal" allowBlank="1" showInputMessage="1" showErrorMessage="1" error="Vượt quá giới hạn %" sqref="E37 E250 E85 E88 E118 E125 E148 E215 E247 E268 E272">
      <formula1>0</formula1>
      <formula2>100</formula2>
    </dataValidation>
    <dataValidation type="decimal" allowBlank="1" showInputMessage="1" showErrorMessage="1" sqref="E47">
      <formula1>0</formula1>
      <formula2>100</formula2>
    </dataValidation>
    <dataValidation type="decimal" allowBlank="1" showInputMessage="1" showErrorMessage="1" error="Vượt quá điểm tối đa" sqref="E64">
      <formula1>0</formula1>
      <formula2>100</formula2>
    </dataValidation>
    <dataValidation type="decimal" allowBlank="1" showInputMessage="1" showErrorMessage="1" error="Vượt quá giới hạn phần trăm" sqref="E96 E171">
      <formula1>0</formula1>
      <formula2>100</formula2>
    </dataValidation>
    <dataValidation type="decimal" allowBlank="1" showInputMessage="1" showErrorMessage="1" error="Vượt quá giới hạn 5" sqref="E122">
      <formula1>0</formula1>
      <formula2>100</formula2>
    </dataValidation>
    <dataValidation type="decimal" allowBlank="1" showInputMessage="1" showErrorMessage="1" error="Vuotj quá giới hạn %" sqref="E139">
      <formula1>0</formula1>
      <formula2>100</formula2>
    </dataValidation>
    <dataValidation type="decimal" operator="equal" allowBlank="1" showInputMessage="1" showErrorMessage="1" errorTitle="Lỗi" error="Nhập sai số điểm" sqref="F8 F12 F244 F228 F231 F34 F45 F52 F55 O65 F58 F62 F69 F71 F75 F78 F82 F93 F106 F100 F113 F116 F182 F29 F153 F264 F164 F176 F179 F255 F187 F192 F195 F202 F206 F22 F26">
      <formula1>1</formula1>
    </dataValidation>
    <dataValidation type="decimal" operator="equal" allowBlank="1" showInputMessage="1" showErrorMessage="1" errorTitle="Lỗi" error="Nhập sai số điểm" sqref="F9 F15 F35 F83 F94 F101 F107 F145 F165 F161 F232 F30 F256 F265 F183 F134:F135 F158 F169 F245 F144 F23 F222">
      <formula1>0.5</formula1>
    </dataValidation>
    <dataValidation type="decimal" operator="equal" allowBlank="1" showInputMessage="1" showErrorMessage="1" errorTitle="Lỗi" error="Nhập sai số điểm" sqref="F10 F13 F16 F266 F136 F162 F36 F46 F53 F56 F59 F63 F70 F72 F76 F79 F84 F95 F102 F108 F111 F114 F117 F246 F147 F154 F159 F166 F170 F177 F180 F184 F188 F193 F196 F203 F207 F229 F233 F31 F257 F24 F27 F223">
      <formula1>0</formula1>
    </dataValidation>
    <dataValidation type="decimal" allowBlank="1" showInputMessage="1" showErrorMessage="1" errorTitle="Lỗi" error="Nhập sai phần trăm" sqref="E18 E38 E40:E41 E48 E65 E86 E89 E97 E119 E172 E149 E216 E225">
      <formula1>0.7</formula1>
      <formula2>1</formula2>
    </dataValidation>
    <dataValidation type="decimal" allowBlank="1" showInputMessage="1" showErrorMessage="1" errorTitle="Lỗi" error="Nhập sai phần trăm" sqref="E19 E39 E42 E49 E66 E87 E90 E98 E120 E226 E217 E173">
      <formula1>0</formula1>
      <formula2>0.69</formula2>
    </dataValidation>
    <dataValidation type="decimal" operator="equal" allowBlank="1" showInputMessage="1" showErrorMessage="1" errorTitle="Lỗi" error="Nhập sai số điểm" sqref="F186 F152">
      <formula1>2</formula1>
    </dataValidation>
    <dataValidation type="decimal" allowBlank="1" showInputMessage="1" showErrorMessage="1" errorTitle="Lỗi" error="Nhập sai phần trăm_x000a_" sqref="E123">
      <formula1>0.7</formula1>
      <formula2>1</formula2>
    </dataValidation>
    <dataValidation type="decimal" allowBlank="1" showInputMessage="1" showErrorMessage="1" errorTitle="Lỗi" error="Nhập sai phần trăm_x000a_" sqref="E124">
      <formula1>0</formula1>
      <formula2>0.69</formula2>
    </dataValidation>
    <dataValidation type="decimal" allowBlank="1" showInputMessage="1" showErrorMessage="1" errorTitle="Lỗi" error="Nhập sai phần trăm" sqref="E126:E127">
      <formula1>0.5</formula1>
      <formula2>1</formula2>
    </dataValidation>
    <dataValidation type="decimal" allowBlank="1" showInputMessage="1" showErrorMessage="1" errorTitle="Lỗi" error="Nhập sai phần trăm" sqref="E128:E131">
      <formula1>0</formula1>
      <formula2>0.49</formula2>
    </dataValidation>
    <dataValidation type="decimal" allowBlank="1" showInputMessage="1" showErrorMessage="1" errorTitle="Lỗi" error="Nhập sai số điểm" sqref="F138">
      <formula1>0</formula1>
      <formula2>2</formula2>
    </dataValidation>
    <dataValidation type="decimal" allowBlank="1" showInputMessage="1" showErrorMessage="1" errorTitle="Lỗi" error="Nhập sai phần trăm" sqref="E150">
      <formula1>0</formula1>
      <formula2>0.7</formula2>
    </dataValidation>
    <dataValidation type="decimal" operator="equal" allowBlank="1" showInputMessage="1" showErrorMessage="1" errorTitle="Lỗi" error="Nhập số điểm sai" sqref="F199">
      <formula1>1</formula1>
    </dataValidation>
    <dataValidation type="decimal" operator="equal" allowBlank="1" showInputMessage="1" showErrorMessage="1" errorTitle="Lỗi" error="Nhập số điểm sai" sqref="F200">
      <formula1>0</formula1>
    </dataValidation>
    <dataValidation type="decimal" operator="equal" allowBlank="1" showInputMessage="1" showErrorMessage="1" errorTitle="Lỗi" error="Nhập sai số điểm_x000a_" sqref="F209 F260">
      <formula1>1</formula1>
    </dataValidation>
    <dataValidation type="decimal" operator="equal" allowBlank="1" showInputMessage="1" showErrorMessage="1" errorTitle="Lỗi" error="Nhập sai số điểm_x000a_" sqref="F210 F262">
      <formula1>0</formula1>
    </dataValidation>
    <dataValidation type="decimal" operator="equal" allowBlank="1" showInputMessage="1" showErrorMessage="1" errorTitle="Lỗi" error="Vượt quá số điểm tối đa" sqref="F213 F235 F239:F240">
      <formula1>1</formula1>
    </dataValidation>
    <dataValidation type="decimal" operator="equal" allowBlank="1" showInputMessage="1" showErrorMessage="1" errorTitle="Lỗi" error="Vượt quá số điểm tối đa" sqref="F214 F237 F241">
      <formula1>0</formula1>
    </dataValidation>
    <dataValidation type="decimal" operator="equal" allowBlank="1" showInputMessage="1" showErrorMessage="1" errorTitle="Lỗi" error="Vượt quá số điểm tối đa" sqref="F236">
      <formula1>0.5</formula1>
    </dataValidation>
    <dataValidation type="decimal" allowBlank="1" showInputMessage="1" showErrorMessage="1" errorTitle="Lỗi" error="Nhập sai phần trăm" sqref="E248">
      <formula1>0.1</formula1>
      <formula2>1</formula2>
    </dataValidation>
    <dataValidation type="decimal" allowBlank="1" showInputMessage="1" showErrorMessage="1" errorTitle="Lỗi" error="Nhập sai phần trăm" sqref="E249">
      <formula1>0</formula1>
      <formula2>0.09</formula2>
    </dataValidation>
    <dataValidation type="decimal" allowBlank="1" showInputMessage="1" showErrorMessage="1" errorTitle="Lỗi" error="Nhập sai phần trăm" sqref="E251">
      <formula1>0.15</formula1>
      <formula2>1</formula2>
    </dataValidation>
    <dataValidation type="decimal" allowBlank="1" showInputMessage="1" showErrorMessage="1" errorTitle="Lỗi" error="Nhập sai phần trăm" sqref="E252">
      <formula1>0</formula1>
      <formula2>0.14</formula2>
    </dataValidation>
    <dataValidation type="decimal" operator="equal" allowBlank="1" showInputMessage="1" showErrorMessage="1" errorTitle="Lỗi" error="Nhập sai số điểm_x000a_" sqref="F259">
      <formula1>2</formula1>
    </dataValidation>
    <dataValidation type="whole" allowBlank="1" showInputMessage="1" showErrorMessage="1" sqref="F133">
      <formula1>0</formula1>
      <formula2>1</formula2>
    </dataValidation>
    <dataValidation type="whole" allowBlank="1" showInputMessage="1" showErrorMessage="1" error="Xem lại số điểm tối đa của tiêu chí" sqref="F157 F160 F168 F220:F221">
      <formula1>0</formula1>
      <formula2>1</formula2>
    </dataValidation>
    <dataValidation type="decimal" operator="equal" allowBlank="1" showInputMessage="1" showErrorMessage="1" errorTitle="Lỗi" error="Nhập sai phần trăm" sqref="E269 E273 E277">
      <formula1>1</formula1>
    </dataValidation>
    <dataValidation type="decimal" allowBlank="1" showInputMessage="1" showErrorMessage="1" errorTitle="Lỗi" error="Nhập sai phần trăm" sqref="E271 E275 E279 E141">
      <formula1>0</formula1>
      <formula2>0.59</formula2>
    </dataValidation>
    <dataValidation type="decimal" allowBlank="1" showInputMessage="1" showErrorMessage="1" errorTitle="Lỗi" error="Nhập sai phần trăm" sqref="E270 E274 E278">
      <formula1>0.6</formula1>
      <formula2>0.99</formula2>
    </dataValidation>
    <dataValidation type="decimal" allowBlank="1" showInputMessage="1" showErrorMessage="1" error="Vượt quá điểm tối đa" sqref="F238">
      <formula1>0</formula1>
      <formula2>2</formula2>
    </dataValidation>
    <dataValidation type="decimal" operator="equal" allowBlank="1" showInputMessage="1" showErrorMessage="1" errorTitle="Lỗi" error="Nhập sai số điểm_x000a_" sqref="F261">
      <formula1>0.5</formula1>
    </dataValidation>
    <dataValidation type="decimal" allowBlank="1" showInputMessage="1" showErrorMessage="1" errorTitle="Lỗi" error="Nhập sai phần trăm" sqref="E140">
      <formula1>0.6</formula1>
      <formula2>1</formula2>
    </dataValidation>
    <dataValidation type="decimal" operator="equal" allowBlank="1" showInputMessage="1" showErrorMessage="1" errorTitle="Lỗi" error="Nhập sai số điểm" sqref="F110">
      <formula1>1.5</formula1>
    </dataValidation>
    <dataValidation type="decimal" operator="equal" allowBlank="1" showInputMessage="1" showErrorMessage="1" sqref="F130">
      <formula1>0.5</formula1>
    </dataValidation>
    <dataValidation type="decimal" operator="equal" allowBlank="1" showInputMessage="1" showErrorMessage="1" sqref="F131">
      <formula1>0</formula1>
    </dataValidation>
    <dataValidation type="whole" allowBlank="1" showInputMessage="1" showErrorMessage="1" errorTitle="Cảnh báo" error="Xem lại số điểm tối đa của tiêu chí" sqref="F25">
      <formula1>0</formula1>
      <formula2>1</formula2>
    </dataValidation>
    <dataValidation allowBlank="1" showInputMessage="1" showErrorMessage="1" error="Vượt quá điểm tối đa" sqref="F109"/>
    <dataValidation type="decimal" operator="equal" allowBlank="1" showInputMessage="1" showErrorMessage="1" errorTitle="Lỗi" error="Nhập sai số điểm" sqref="F146">
      <formula1>0.25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5"/>
  <sheetViews>
    <sheetView topLeftCell="A16" workbookViewId="0">
      <selection activeCell="C30" sqref="C29:C30"/>
    </sheetView>
  </sheetViews>
  <sheetFormatPr defaultColWidth="9.140625" defaultRowHeight="18.75" x14ac:dyDescent="0.3"/>
  <cols>
    <col min="1" max="1" width="2.140625" style="288" customWidth="1"/>
    <col min="2" max="2" width="10.140625" style="288" customWidth="1"/>
    <col min="3" max="3" width="54.85546875" style="288" customWidth="1"/>
    <col min="4" max="4" width="7.85546875" style="288" customWidth="1"/>
    <col min="5" max="5" width="10.28515625" style="288" customWidth="1"/>
    <col min="6" max="6" width="17.7109375" style="398" customWidth="1"/>
    <col min="7" max="7" width="12.7109375" style="288" customWidth="1"/>
    <col min="8" max="8" width="13.28515625" style="288" customWidth="1"/>
    <col min="9" max="9" width="53.140625" style="288" customWidth="1"/>
    <col min="10" max="16384" width="9.140625" style="288"/>
  </cols>
  <sheetData>
    <row r="1" spans="2:9" ht="29.25" customHeight="1" x14ac:dyDescent="0.3">
      <c r="B1" s="455" t="s">
        <v>224</v>
      </c>
      <c r="C1" s="456"/>
      <c r="F1" s="289"/>
    </row>
    <row r="2" spans="2:9" ht="64.5" customHeight="1" x14ac:dyDescent="0.3">
      <c r="B2" s="457" t="s">
        <v>349</v>
      </c>
      <c r="C2" s="457"/>
      <c r="D2" s="457"/>
      <c r="E2" s="457"/>
      <c r="F2" s="457"/>
      <c r="G2" s="457"/>
      <c r="H2" s="457"/>
      <c r="I2" s="457"/>
    </row>
    <row r="3" spans="2:9" ht="27.75" customHeight="1" thickBot="1" x14ac:dyDescent="0.35">
      <c r="B3" s="486" t="s">
        <v>350</v>
      </c>
      <c r="C3" s="486"/>
      <c r="D3" s="486"/>
      <c r="E3" s="486"/>
      <c r="F3" s="486"/>
      <c r="G3" s="486"/>
      <c r="H3" s="486"/>
      <c r="I3" s="486"/>
    </row>
    <row r="4" spans="2:9" ht="38.25" customHeight="1" x14ac:dyDescent="0.3">
      <c r="B4" s="199" t="s">
        <v>0</v>
      </c>
      <c r="C4" s="199" t="s">
        <v>1</v>
      </c>
      <c r="D4" s="78" t="s">
        <v>227</v>
      </c>
      <c r="E4" s="199" t="s">
        <v>225</v>
      </c>
      <c r="F4" s="81" t="s">
        <v>228</v>
      </c>
      <c r="G4" s="290" t="s">
        <v>229</v>
      </c>
      <c r="H4" s="290" t="s">
        <v>351</v>
      </c>
      <c r="I4" s="291" t="s">
        <v>226</v>
      </c>
    </row>
    <row r="5" spans="2:9" ht="24" customHeight="1" thickBot="1" x14ac:dyDescent="0.35">
      <c r="B5" s="287">
        <v>1</v>
      </c>
      <c r="C5" s="355" t="s">
        <v>2</v>
      </c>
      <c r="D5" s="6">
        <v>18.5</v>
      </c>
      <c r="E5" s="356"/>
      <c r="F5" s="7">
        <f>IF(OR(F6="Nhập sai",F21="Nhập sai",F33="Nhập sai",F44="Nhập sai",F51="Nhập sai",F61="Nhập sai",F68="Nhập sai"),"Nhập sai",F6+F21+F33+F44+F51+F61+F68)</f>
        <v>0</v>
      </c>
      <c r="G5" s="241"/>
      <c r="H5" s="5"/>
      <c r="I5" s="5"/>
    </row>
    <row r="6" spans="2:9" s="293" customFormat="1" x14ac:dyDescent="0.3">
      <c r="B6" s="286" t="s">
        <v>317</v>
      </c>
      <c r="C6" s="292" t="s">
        <v>4</v>
      </c>
      <c r="D6" s="11">
        <v>3.5</v>
      </c>
      <c r="E6" s="54"/>
      <c r="F6" s="13">
        <f>IF(OR(F7="Nhập sai",F11="Nhập sai",F15="Nhập sai",F18="Nhập sai"),"Nhập sai",F7+F11+F15+F18)</f>
        <v>0</v>
      </c>
      <c r="G6" s="231"/>
      <c r="H6" s="10"/>
      <c r="I6" s="10"/>
    </row>
    <row r="7" spans="2:9" ht="39" x14ac:dyDescent="0.3">
      <c r="B7" s="188" t="s">
        <v>6</v>
      </c>
      <c r="C7" s="212" t="s">
        <v>7</v>
      </c>
      <c r="D7" s="17">
        <v>1</v>
      </c>
      <c r="E7" s="19"/>
      <c r="F7" s="18">
        <f>IF(AND(F8&lt;&gt;"",F9&lt;&gt;""),"Nhập sai",IF(AND(F8&lt;&gt;"",F10&lt;&gt;""),"Nhập sai",IF(AND(F9&lt;&gt;"",F10&lt;&gt;""),"Nhập sai",F8+F9+F10)))</f>
        <v>0</v>
      </c>
      <c r="G7" s="141"/>
      <c r="H7" s="16"/>
      <c r="I7" s="16"/>
    </row>
    <row r="8" spans="2:9" s="296" customFormat="1" ht="37.5" x14ac:dyDescent="0.3">
      <c r="B8" s="462"/>
      <c r="C8" s="207" t="s">
        <v>287</v>
      </c>
      <c r="D8" s="103"/>
      <c r="E8" s="82"/>
      <c r="F8" s="294"/>
      <c r="G8" s="295"/>
      <c r="H8" s="20"/>
      <c r="I8" s="20"/>
    </row>
    <row r="9" spans="2:9" s="296" customFormat="1" ht="37.5" x14ac:dyDescent="0.3">
      <c r="B9" s="460"/>
      <c r="C9" s="297" t="s">
        <v>288</v>
      </c>
      <c r="D9" s="104"/>
      <c r="E9" s="128"/>
      <c r="F9" s="148"/>
      <c r="G9" s="298"/>
      <c r="H9" s="23"/>
      <c r="I9" s="23"/>
    </row>
    <row r="10" spans="2:9" s="296" customFormat="1" x14ac:dyDescent="0.3">
      <c r="B10" s="463"/>
      <c r="C10" s="207" t="s">
        <v>8</v>
      </c>
      <c r="D10" s="103"/>
      <c r="E10" s="82"/>
      <c r="F10" s="294"/>
      <c r="G10" s="295"/>
      <c r="H10" s="20"/>
      <c r="I10" s="20"/>
    </row>
    <row r="11" spans="2:9" ht="78" x14ac:dyDescent="0.3">
      <c r="B11" s="188" t="s">
        <v>9</v>
      </c>
      <c r="C11" s="212" t="s">
        <v>10</v>
      </c>
      <c r="D11" s="17">
        <v>1</v>
      </c>
      <c r="E11" s="19"/>
      <c r="F11" s="18">
        <f>IF(AND(F12&lt;&gt;"",F14&lt;&gt;""),"Nhập sai",IF(AND(F13&lt;&gt;"",F14&lt;&gt;""),"Nhập sai",F12+F13+F14))</f>
        <v>0</v>
      </c>
      <c r="G11" s="299"/>
      <c r="H11" s="16"/>
      <c r="I11" s="16"/>
    </row>
    <row r="12" spans="2:9" ht="56.25" x14ac:dyDescent="0.3">
      <c r="B12" s="467"/>
      <c r="C12" s="300" t="s">
        <v>352</v>
      </c>
      <c r="D12" s="155"/>
      <c r="E12" s="156"/>
      <c r="F12" s="159"/>
      <c r="G12" s="301"/>
      <c r="H12" s="154"/>
      <c r="I12" s="154"/>
    </row>
    <row r="13" spans="2:9" ht="56.25" x14ac:dyDescent="0.3">
      <c r="B13" s="468"/>
      <c r="C13" s="297" t="s">
        <v>353</v>
      </c>
      <c r="D13" s="24"/>
      <c r="E13" s="28"/>
      <c r="F13" s="26"/>
      <c r="G13" s="302"/>
      <c r="H13" s="27"/>
      <c r="I13" s="27"/>
    </row>
    <row r="14" spans="2:9" ht="37.5" x14ac:dyDescent="0.3">
      <c r="B14" s="469"/>
      <c r="C14" s="207" t="s">
        <v>12</v>
      </c>
      <c r="D14" s="21"/>
      <c r="E14" s="15"/>
      <c r="F14" s="22"/>
      <c r="G14" s="303"/>
      <c r="H14" s="14"/>
      <c r="I14" s="14"/>
    </row>
    <row r="15" spans="2:9" ht="39" x14ac:dyDescent="0.3">
      <c r="B15" s="188" t="s">
        <v>13</v>
      </c>
      <c r="C15" s="212" t="s">
        <v>14</v>
      </c>
      <c r="D15" s="17">
        <v>0.5</v>
      </c>
      <c r="E15" s="19"/>
      <c r="F15" s="18">
        <f>IF(AND(F16&lt;&gt;"",F17&lt;&gt;""),"Nhập sai",F16+F17)</f>
        <v>0</v>
      </c>
      <c r="G15" s="299"/>
      <c r="H15" s="16"/>
      <c r="I15" s="16"/>
    </row>
    <row r="16" spans="2:9" x14ac:dyDescent="0.3">
      <c r="B16" s="467"/>
      <c r="C16" s="300" t="s">
        <v>15</v>
      </c>
      <c r="D16" s="155"/>
      <c r="E16" s="156"/>
      <c r="F16" s="159"/>
      <c r="G16" s="301"/>
      <c r="H16" s="154"/>
      <c r="I16" s="154"/>
    </row>
    <row r="17" spans="2:9" x14ac:dyDescent="0.3">
      <c r="B17" s="469"/>
      <c r="C17" s="207" t="s">
        <v>16</v>
      </c>
      <c r="D17" s="21"/>
      <c r="E17" s="15"/>
      <c r="F17" s="22"/>
      <c r="G17" s="303"/>
      <c r="H17" s="14"/>
      <c r="I17" s="14"/>
    </row>
    <row r="18" spans="2:9" ht="39" x14ac:dyDescent="0.3">
      <c r="B18" s="188" t="s">
        <v>17</v>
      </c>
      <c r="C18" s="212" t="s">
        <v>18</v>
      </c>
      <c r="D18" s="17">
        <v>1</v>
      </c>
      <c r="E18" s="141"/>
      <c r="F18" s="304">
        <f>IF(AND(E19&lt;&gt;"",E20&lt;&gt;""),"Nhập sai",IF(AND(F19="",F20=""),0,IF(E20&lt;&gt;"",0,F19)))</f>
        <v>0</v>
      </c>
      <c r="G18" s="299"/>
      <c r="H18" s="16"/>
      <c r="I18" s="16"/>
    </row>
    <row r="19" spans="2:9" ht="75" x14ac:dyDescent="0.3">
      <c r="B19" s="467"/>
      <c r="C19" s="305" t="s">
        <v>271</v>
      </c>
      <c r="D19" s="306"/>
      <c r="E19" s="47"/>
      <c r="F19" s="48" t="str">
        <f>IF(E19="","",(E19*1)/1)</f>
        <v/>
      </c>
      <c r="G19" s="307"/>
      <c r="H19" s="45"/>
      <c r="I19" s="35"/>
    </row>
    <row r="20" spans="2:9" ht="19.5" thickBot="1" x14ac:dyDescent="0.35">
      <c r="B20" s="477"/>
      <c r="C20" s="308" t="s">
        <v>19</v>
      </c>
      <c r="D20" s="66"/>
      <c r="E20" s="67"/>
      <c r="F20" s="56" t="str">
        <f>IF(E20&lt;&gt;"",0,"")</f>
        <v/>
      </c>
      <c r="G20" s="309"/>
      <c r="H20" s="58"/>
      <c r="I20" s="58"/>
    </row>
    <row r="21" spans="2:9" x14ac:dyDescent="0.3">
      <c r="B21" s="286" t="s">
        <v>318</v>
      </c>
      <c r="C21" s="187" t="s">
        <v>20</v>
      </c>
      <c r="D21" s="11">
        <v>3</v>
      </c>
      <c r="E21" s="231"/>
      <c r="F21" s="13">
        <f>IF(OR(F22="Nhập sai",F26="Nhập sai",F30="Nhập sai"),"Nhập sai",F22+F26+F29)</f>
        <v>0</v>
      </c>
      <c r="G21" s="10"/>
      <c r="H21" s="10"/>
      <c r="I21" s="54"/>
    </row>
    <row r="22" spans="2:9" ht="19.5" x14ac:dyDescent="0.3">
      <c r="B22" s="188" t="s">
        <v>21</v>
      </c>
      <c r="C22" s="189" t="s">
        <v>22</v>
      </c>
      <c r="D22" s="17">
        <v>1</v>
      </c>
      <c r="E22" s="141"/>
      <c r="F22" s="18">
        <f>IF(AND(F23&lt;&gt;"",F24&lt;&gt;""),"Nhập sai",IF(AND(F23&lt;&gt;"",F25&lt;&gt;""),"Nhập sai",IF(AND(F24&lt;&gt;"",F25&lt;&gt;""),"Nhập sai",F23+F24+F25)))</f>
        <v>0</v>
      </c>
      <c r="G22" s="16"/>
      <c r="H22" s="16"/>
      <c r="I22" s="19"/>
    </row>
    <row r="23" spans="2:9" x14ac:dyDescent="0.3">
      <c r="B23" s="467"/>
      <c r="C23" s="190" t="s">
        <v>23</v>
      </c>
      <c r="D23" s="21"/>
      <c r="E23" s="228"/>
      <c r="F23" s="22"/>
      <c r="G23" s="14"/>
      <c r="H23" s="14"/>
      <c r="I23" s="15"/>
    </row>
    <row r="24" spans="2:9" x14ac:dyDescent="0.3">
      <c r="B24" s="468"/>
      <c r="C24" s="192" t="s">
        <v>289</v>
      </c>
      <c r="D24" s="24"/>
      <c r="E24" s="229"/>
      <c r="F24" s="26"/>
      <c r="G24" s="27"/>
      <c r="H24" s="27"/>
      <c r="I24" s="28"/>
    </row>
    <row r="25" spans="2:9" x14ac:dyDescent="0.3">
      <c r="B25" s="469"/>
      <c r="C25" s="194" t="s">
        <v>290</v>
      </c>
      <c r="D25" s="30"/>
      <c r="E25" s="230"/>
      <c r="F25" s="32"/>
      <c r="G25" s="33"/>
      <c r="H25" s="33"/>
      <c r="I25" s="34"/>
    </row>
    <row r="26" spans="2:9" ht="19.5" x14ac:dyDescent="0.3">
      <c r="B26" s="267" t="s">
        <v>24</v>
      </c>
      <c r="C26" s="268" t="s">
        <v>25</v>
      </c>
      <c r="D26" s="269">
        <v>1</v>
      </c>
      <c r="E26" s="270"/>
      <c r="F26" s="132">
        <f>IF(AND(F27&lt;&gt;"",F28&lt;&gt;""),"Nhập sai",F27+F28)</f>
        <v>0</v>
      </c>
      <c r="G26" s="271"/>
      <c r="H26" s="271"/>
      <c r="I26" s="271"/>
    </row>
    <row r="27" spans="2:9" x14ac:dyDescent="0.3">
      <c r="B27" s="462"/>
      <c r="C27" s="213" t="s">
        <v>26</v>
      </c>
      <c r="D27" s="272"/>
      <c r="E27" s="97"/>
      <c r="F27" s="273"/>
      <c r="G27" s="96"/>
      <c r="H27" s="96"/>
      <c r="I27" s="96"/>
    </row>
    <row r="28" spans="2:9" x14ac:dyDescent="0.3">
      <c r="B28" s="463"/>
      <c r="C28" s="220" t="s">
        <v>309</v>
      </c>
      <c r="D28" s="274"/>
      <c r="E28" s="275"/>
      <c r="F28" s="166"/>
      <c r="G28" s="167"/>
      <c r="H28" s="167"/>
      <c r="I28" s="167"/>
    </row>
    <row r="29" spans="2:9" ht="19.5" x14ac:dyDescent="0.3">
      <c r="B29" s="188" t="s">
        <v>27</v>
      </c>
      <c r="C29" s="189" t="s">
        <v>469</v>
      </c>
      <c r="D29" s="17">
        <v>1</v>
      </c>
      <c r="E29" s="141"/>
      <c r="F29" s="18">
        <f>IF(AND(F30&lt;&gt;"",F31&lt;&gt;""),"Nhập sai",IF(AND(F30&lt;&gt;"",F32&lt;&gt;""),"Nhập sai",IF(AND(F31&lt;&gt;"",F32&lt;&gt;""),"Nhập sai",F30+F31+F32)))</f>
        <v>0</v>
      </c>
      <c r="G29" s="16"/>
      <c r="H29" s="16"/>
      <c r="I29" s="19"/>
    </row>
    <row r="30" spans="2:9" x14ac:dyDescent="0.3">
      <c r="B30" s="462"/>
      <c r="C30" s="190" t="s">
        <v>470</v>
      </c>
      <c r="D30" s="21"/>
      <c r="E30" s="228"/>
      <c r="F30" s="22"/>
      <c r="G30" s="14"/>
      <c r="H30" s="14"/>
      <c r="I30" s="15"/>
    </row>
    <row r="31" spans="2:9" ht="37.5" x14ac:dyDescent="0.3">
      <c r="B31" s="460"/>
      <c r="C31" s="192" t="s">
        <v>291</v>
      </c>
      <c r="D31" s="24"/>
      <c r="E31" s="229"/>
      <c r="F31" s="26"/>
      <c r="G31" s="27"/>
      <c r="H31" s="27"/>
      <c r="I31" s="28"/>
    </row>
    <row r="32" spans="2:9" ht="38.25" thickBot="1" x14ac:dyDescent="0.35">
      <c r="B32" s="461"/>
      <c r="C32" s="194" t="s">
        <v>292</v>
      </c>
      <c r="D32" s="30"/>
      <c r="E32" s="230"/>
      <c r="F32" s="32"/>
      <c r="G32" s="33"/>
      <c r="H32" s="33"/>
      <c r="I32" s="34"/>
    </row>
    <row r="33" spans="2:9" x14ac:dyDescent="0.3">
      <c r="B33" s="202" t="s">
        <v>319</v>
      </c>
      <c r="C33" s="276" t="s">
        <v>28</v>
      </c>
      <c r="D33" s="122">
        <v>3</v>
      </c>
      <c r="E33" s="125"/>
      <c r="F33" s="123">
        <f>IF(OR(F34="Nhập sai",F38="Nhập sai",F41="Nhập sai"),"Nhập sai",F34+F38+F41)</f>
        <v>0</v>
      </c>
      <c r="G33" s="310"/>
      <c r="H33" s="157"/>
      <c r="I33" s="157"/>
    </row>
    <row r="34" spans="2:9" ht="58.5" x14ac:dyDescent="0.3">
      <c r="B34" s="188" t="s">
        <v>29</v>
      </c>
      <c r="C34" s="212" t="s">
        <v>30</v>
      </c>
      <c r="D34" s="17">
        <v>1</v>
      </c>
      <c r="E34" s="19"/>
      <c r="F34" s="18">
        <f>IF(AND(F35&lt;&gt;"",F36&lt;&gt;""),"Nhập sai",IF(AND(F35&lt;&gt;"",F37&lt;&gt;""),"Nhập sai",IF(AND(F36&lt;&gt;"",F37&lt;&gt;""),"Nhập sai",F37+F35+F36)))</f>
        <v>0</v>
      </c>
      <c r="G34" s="299"/>
      <c r="H34" s="16"/>
      <c r="I34" s="16"/>
    </row>
    <row r="35" spans="2:9" ht="37.5" x14ac:dyDescent="0.3">
      <c r="B35" s="462"/>
      <c r="C35" s="207" t="s">
        <v>293</v>
      </c>
      <c r="D35" s="11"/>
      <c r="E35" s="14"/>
      <c r="F35" s="116"/>
      <c r="G35" s="303"/>
      <c r="H35" s="14"/>
      <c r="I35" s="14"/>
    </row>
    <row r="36" spans="2:9" ht="37.5" x14ac:dyDescent="0.3">
      <c r="B36" s="460"/>
      <c r="C36" s="297" t="s">
        <v>354</v>
      </c>
      <c r="D36" s="65"/>
      <c r="E36" s="27"/>
      <c r="F36" s="311"/>
      <c r="G36" s="302"/>
      <c r="H36" s="27"/>
      <c r="I36" s="27"/>
    </row>
    <row r="37" spans="2:9" ht="37.5" x14ac:dyDescent="0.3">
      <c r="B37" s="463"/>
      <c r="C37" s="312" t="s">
        <v>295</v>
      </c>
      <c r="D37" s="72"/>
      <c r="E37" s="75"/>
      <c r="F37" s="313"/>
      <c r="G37" s="314"/>
      <c r="H37" s="75"/>
      <c r="I37" s="75"/>
    </row>
    <row r="38" spans="2:9" ht="19.5" x14ac:dyDescent="0.3">
      <c r="B38" s="210" t="s">
        <v>31</v>
      </c>
      <c r="C38" s="315" t="s">
        <v>32</v>
      </c>
      <c r="D38" s="60">
        <v>1</v>
      </c>
      <c r="E38" s="316"/>
      <c r="F38" s="317">
        <f>IF(AND(E39&lt;&gt;"",E40&lt;&gt;""),"Nhập sai",IF(AND(F39="",F40=""),0,IF(E40&lt;&gt;"",0,F39)))</f>
        <v>0</v>
      </c>
      <c r="G38" s="299"/>
      <c r="H38" s="318"/>
      <c r="I38" s="318"/>
    </row>
    <row r="39" spans="2:9" ht="75" x14ac:dyDescent="0.3">
      <c r="B39" s="462"/>
      <c r="C39" s="214" t="s">
        <v>271</v>
      </c>
      <c r="D39" s="138"/>
      <c r="E39" s="51"/>
      <c r="F39" s="52" t="str">
        <f>IF(E39="","",(E39*1)/1)</f>
        <v/>
      </c>
      <c r="G39" s="319"/>
      <c r="H39" s="49"/>
      <c r="I39" s="53"/>
    </row>
    <row r="40" spans="2:9" x14ac:dyDescent="0.3">
      <c r="B40" s="463"/>
      <c r="C40" s="207" t="s">
        <v>19</v>
      </c>
      <c r="D40" s="11"/>
      <c r="E40" s="168"/>
      <c r="F40" s="12" t="str">
        <f>IF(E40&lt;&gt;"",0,"")</f>
        <v/>
      </c>
      <c r="G40" s="303"/>
      <c r="H40" s="14"/>
      <c r="I40" s="14"/>
    </row>
    <row r="41" spans="2:9" ht="19.5" x14ac:dyDescent="0.3">
      <c r="B41" s="188" t="s">
        <v>33</v>
      </c>
      <c r="C41" s="212" t="s">
        <v>34</v>
      </c>
      <c r="D41" s="17">
        <v>1</v>
      </c>
      <c r="E41" s="141"/>
      <c r="F41" s="18">
        <f>IF(AND(E42&lt;&gt;"",E43&lt;&gt;""),"Nhập sai",IF(AND(F42="",F43=""),0,IF(E43&lt;&gt;"",0,F42)))</f>
        <v>0</v>
      </c>
      <c r="G41" s="299"/>
      <c r="H41" s="16"/>
      <c r="I41" s="16"/>
    </row>
    <row r="42" spans="2:9" ht="93.75" x14ac:dyDescent="0.3">
      <c r="B42" s="462"/>
      <c r="C42" s="305" t="s">
        <v>272</v>
      </c>
      <c r="D42" s="70"/>
      <c r="E42" s="47"/>
      <c r="F42" s="48" t="str">
        <f>IF(E42="","",(E42*1)/1)</f>
        <v/>
      </c>
      <c r="G42" s="320"/>
      <c r="H42" s="45"/>
      <c r="I42" s="35"/>
    </row>
    <row r="43" spans="2:9" ht="38.25" thickBot="1" x14ac:dyDescent="0.35">
      <c r="B43" s="461"/>
      <c r="C43" s="308" t="s">
        <v>35</v>
      </c>
      <c r="D43" s="66"/>
      <c r="E43" s="67"/>
      <c r="F43" s="56" t="str">
        <f>IF(E43&lt;&gt;"",0,"")</f>
        <v/>
      </c>
      <c r="G43" s="309"/>
      <c r="H43" s="58"/>
      <c r="I43" s="58"/>
    </row>
    <row r="44" spans="2:9" x14ac:dyDescent="0.3">
      <c r="B44" s="286" t="s">
        <v>320</v>
      </c>
      <c r="C44" s="292" t="s">
        <v>36</v>
      </c>
      <c r="D44" s="11">
        <v>2</v>
      </c>
      <c r="E44" s="54"/>
      <c r="F44" s="13">
        <f>IF(OR(F45="Nhập sai",F48="Nhập sai"),"Nhập sai",F45+F48)</f>
        <v>0</v>
      </c>
      <c r="G44" s="321"/>
      <c r="H44" s="14"/>
      <c r="I44" s="14"/>
    </row>
    <row r="45" spans="2:9" ht="39" x14ac:dyDescent="0.3">
      <c r="B45" s="188" t="s">
        <v>37</v>
      </c>
      <c r="C45" s="212" t="s">
        <v>38</v>
      </c>
      <c r="D45" s="17">
        <v>1</v>
      </c>
      <c r="E45" s="19"/>
      <c r="F45" s="18">
        <f>IF(AND(F46&lt;&gt;"",F47&lt;&gt;""),"Nhập sai",F46+F47)</f>
        <v>0</v>
      </c>
      <c r="G45" s="299"/>
      <c r="H45" s="16"/>
      <c r="I45" s="16"/>
    </row>
    <row r="46" spans="2:9" ht="19.5" x14ac:dyDescent="0.3">
      <c r="B46" s="462"/>
      <c r="C46" s="207" t="s">
        <v>39</v>
      </c>
      <c r="D46" s="60"/>
      <c r="E46" s="322"/>
      <c r="F46" s="22"/>
      <c r="G46" s="295"/>
      <c r="H46" s="20"/>
      <c r="I46" s="20"/>
    </row>
    <row r="47" spans="2:9" ht="19.5" x14ac:dyDescent="0.3">
      <c r="B47" s="463"/>
      <c r="C47" s="312" t="s">
        <v>40</v>
      </c>
      <c r="D47" s="323"/>
      <c r="E47" s="324"/>
      <c r="F47" s="98"/>
      <c r="G47" s="325"/>
      <c r="H47" s="71"/>
      <c r="I47" s="71"/>
    </row>
    <row r="48" spans="2:9" ht="39" x14ac:dyDescent="0.3">
      <c r="B48" s="188" t="s">
        <v>41</v>
      </c>
      <c r="C48" s="212" t="s">
        <v>42</v>
      </c>
      <c r="D48" s="17">
        <v>1</v>
      </c>
      <c r="E48" s="141"/>
      <c r="F48" s="18">
        <f>IF(AND(E49&lt;&gt;"",E50&lt;&gt;""),"Nhập sai",IF(AND(F49="",F50=""),0,IF(E50&lt;&gt;"",0,F49)))</f>
        <v>0</v>
      </c>
      <c r="G48" s="299"/>
      <c r="H48" s="16"/>
      <c r="I48" s="16"/>
    </row>
    <row r="49" spans="2:9" ht="75" x14ac:dyDescent="0.3">
      <c r="B49" s="462"/>
      <c r="C49" s="305" t="s">
        <v>273</v>
      </c>
      <c r="D49" s="306"/>
      <c r="E49" s="47"/>
      <c r="F49" s="48" t="str">
        <f>IF(E49="","",(E49*1)/1)</f>
        <v/>
      </c>
      <c r="G49" s="326"/>
      <c r="H49" s="281"/>
      <c r="I49" s="108"/>
    </row>
    <row r="50" spans="2:9" ht="20.25" thickBot="1" x14ac:dyDescent="0.35">
      <c r="B50" s="461"/>
      <c r="C50" s="308" t="s">
        <v>43</v>
      </c>
      <c r="D50" s="61"/>
      <c r="E50" s="67"/>
      <c r="F50" s="56" t="str">
        <f>IF(E50&lt;&gt;"",0,"")</f>
        <v/>
      </c>
      <c r="G50" s="327"/>
      <c r="H50" s="55"/>
      <c r="I50" s="55"/>
    </row>
    <row r="51" spans="2:9" ht="37.5" x14ac:dyDescent="0.3">
      <c r="B51" s="286" t="s">
        <v>321</v>
      </c>
      <c r="C51" s="292" t="s">
        <v>44</v>
      </c>
      <c r="D51" s="11">
        <v>3</v>
      </c>
      <c r="E51" s="54"/>
      <c r="F51" s="13">
        <f>IF(OR(F52="Nhập sai",F55="Nhập sai",F58="Nhập sai"),"Nhập sai",F52+F55+F58)</f>
        <v>0</v>
      </c>
      <c r="G51" s="321"/>
      <c r="H51" s="10"/>
      <c r="I51" s="10"/>
    </row>
    <row r="52" spans="2:9" ht="39" x14ac:dyDescent="0.3">
      <c r="B52" s="188" t="s">
        <v>45</v>
      </c>
      <c r="C52" s="212" t="s">
        <v>46</v>
      </c>
      <c r="D52" s="17">
        <v>1</v>
      </c>
      <c r="E52" s="19"/>
      <c r="F52" s="18">
        <f>IF(AND(F53&lt;&gt;"",F54&lt;&gt;""),"Nhập sai",F53+F54)</f>
        <v>0</v>
      </c>
      <c r="G52" s="299"/>
      <c r="H52" s="16"/>
      <c r="I52" s="16"/>
    </row>
    <row r="53" spans="2:9" x14ac:dyDescent="0.3">
      <c r="B53" s="462"/>
      <c r="C53" s="207" t="s">
        <v>47</v>
      </c>
      <c r="D53" s="103"/>
      <c r="E53" s="82"/>
      <c r="F53" s="22"/>
      <c r="G53" s="295"/>
      <c r="H53" s="20"/>
      <c r="I53" s="20"/>
    </row>
    <row r="54" spans="2:9" x14ac:dyDescent="0.3">
      <c r="B54" s="463"/>
      <c r="C54" s="312" t="s">
        <v>48</v>
      </c>
      <c r="D54" s="110"/>
      <c r="E54" s="101"/>
      <c r="F54" s="98"/>
      <c r="G54" s="325"/>
      <c r="H54" s="71"/>
      <c r="I54" s="71"/>
    </row>
    <row r="55" spans="2:9" ht="19.5" x14ac:dyDescent="0.3">
      <c r="B55" s="188" t="s">
        <v>49</v>
      </c>
      <c r="C55" s="212" t="s">
        <v>50</v>
      </c>
      <c r="D55" s="17">
        <v>1</v>
      </c>
      <c r="E55" s="19"/>
      <c r="F55" s="18">
        <f>IF(AND(F56&lt;&gt;"",F57&lt;&gt;""),"Nhập sai",F56+F57)</f>
        <v>0</v>
      </c>
      <c r="G55" s="299"/>
      <c r="H55" s="16"/>
      <c r="I55" s="16"/>
    </row>
    <row r="56" spans="2:9" ht="19.5" x14ac:dyDescent="0.3">
      <c r="B56" s="462"/>
      <c r="C56" s="300" t="s">
        <v>51</v>
      </c>
      <c r="D56" s="259"/>
      <c r="E56" s="328"/>
      <c r="F56" s="159"/>
      <c r="G56" s="260"/>
      <c r="H56" s="260"/>
      <c r="I56" s="260"/>
    </row>
    <row r="57" spans="2:9" ht="19.5" x14ac:dyDescent="0.3">
      <c r="B57" s="463"/>
      <c r="C57" s="207" t="s">
        <v>52</v>
      </c>
      <c r="D57" s="60"/>
      <c r="E57" s="322"/>
      <c r="F57" s="22"/>
      <c r="G57" s="20"/>
      <c r="H57" s="20"/>
      <c r="I57" s="20"/>
    </row>
    <row r="58" spans="2:9" ht="39" x14ac:dyDescent="0.3">
      <c r="B58" s="188" t="s">
        <v>53</v>
      </c>
      <c r="C58" s="212" t="s">
        <v>54</v>
      </c>
      <c r="D58" s="17">
        <v>1</v>
      </c>
      <c r="E58" s="19"/>
      <c r="F58" s="18">
        <f>IF(AND(F59&lt;&gt;"",F60&lt;&gt;""),"Nhập sai",F59+F60)</f>
        <v>0</v>
      </c>
      <c r="G58" s="141"/>
      <c r="H58" s="16"/>
      <c r="I58" s="16"/>
    </row>
    <row r="59" spans="2:9" ht="19.5" x14ac:dyDescent="0.3">
      <c r="B59" s="462"/>
      <c r="C59" s="207" t="s">
        <v>47</v>
      </c>
      <c r="D59" s="60"/>
      <c r="E59" s="322"/>
      <c r="F59" s="22"/>
      <c r="G59" s="20"/>
      <c r="H59" s="20"/>
      <c r="I59" s="20"/>
    </row>
    <row r="60" spans="2:9" ht="20.25" thickBot="1" x14ac:dyDescent="0.35">
      <c r="B60" s="461"/>
      <c r="C60" s="308" t="s">
        <v>48</v>
      </c>
      <c r="D60" s="61"/>
      <c r="E60" s="329"/>
      <c r="F60" s="57"/>
      <c r="G60" s="55"/>
      <c r="H60" s="55"/>
      <c r="I60" s="55"/>
    </row>
    <row r="61" spans="2:9" ht="37.5" x14ac:dyDescent="0.3">
      <c r="B61" s="286" t="s">
        <v>322</v>
      </c>
      <c r="C61" s="292" t="s">
        <v>55</v>
      </c>
      <c r="D61" s="11">
        <v>2</v>
      </c>
      <c r="E61" s="54"/>
      <c r="F61" s="13">
        <f>IF(OR(F62="Nhập sai",F65="Nhập sai"),"Nhập sai",F62+F65)</f>
        <v>0</v>
      </c>
      <c r="G61" s="10"/>
      <c r="H61" s="10"/>
      <c r="I61" s="10"/>
    </row>
    <row r="62" spans="2:9" ht="58.5" x14ac:dyDescent="0.3">
      <c r="B62" s="188" t="s">
        <v>56</v>
      </c>
      <c r="C62" s="212" t="s">
        <v>57</v>
      </c>
      <c r="D62" s="17">
        <v>1</v>
      </c>
      <c r="E62" s="19"/>
      <c r="F62" s="18">
        <f>IF(AND(F63&lt;&gt;"",F64&lt;&gt;""),"Nhập sai",F63+F64)</f>
        <v>0</v>
      </c>
      <c r="G62" s="141"/>
      <c r="H62" s="16"/>
      <c r="I62" s="16"/>
    </row>
    <row r="63" spans="2:9" x14ac:dyDescent="0.3">
      <c r="B63" s="462"/>
      <c r="C63" s="207" t="s">
        <v>47</v>
      </c>
      <c r="D63" s="103"/>
      <c r="E63" s="82"/>
      <c r="F63" s="22"/>
      <c r="G63" s="20"/>
      <c r="H63" s="20"/>
      <c r="I63" s="20"/>
    </row>
    <row r="64" spans="2:9" x14ac:dyDescent="0.3">
      <c r="B64" s="463"/>
      <c r="C64" s="312" t="s">
        <v>48</v>
      </c>
      <c r="D64" s="110"/>
      <c r="E64" s="101"/>
      <c r="F64" s="98"/>
      <c r="G64" s="71"/>
      <c r="H64" s="71"/>
      <c r="I64" s="71"/>
    </row>
    <row r="65" spans="2:9" ht="39" x14ac:dyDescent="0.3">
      <c r="B65" s="210" t="s">
        <v>58</v>
      </c>
      <c r="C65" s="315" t="s">
        <v>59</v>
      </c>
      <c r="D65" s="60">
        <v>1</v>
      </c>
      <c r="E65" s="316"/>
      <c r="F65" s="317">
        <f>IF(AND(E66&lt;&gt;"",E67&lt;&gt;""),"Nhập sai",IF(AND(F66="",F67=""),0,IF(E67&lt;&gt;"",0,F66)))</f>
        <v>0</v>
      </c>
      <c r="G65" s="141"/>
      <c r="H65" s="318"/>
      <c r="I65" s="318"/>
    </row>
    <row r="66" spans="2:9" ht="112.5" x14ac:dyDescent="0.3">
      <c r="B66" s="462"/>
      <c r="C66" s="214" t="s">
        <v>355</v>
      </c>
      <c r="D66" s="330"/>
      <c r="E66" s="51"/>
      <c r="F66" s="52" t="str">
        <f>IF(E66="","",(E66*1)/1)</f>
        <v/>
      </c>
      <c r="G66" s="331"/>
      <c r="H66" s="331"/>
      <c r="I66" s="332"/>
    </row>
    <row r="67" spans="2:9" ht="20.25" thickBot="1" x14ac:dyDescent="0.35">
      <c r="B67" s="461"/>
      <c r="C67" s="209" t="s">
        <v>60</v>
      </c>
      <c r="D67" s="43"/>
      <c r="E67" s="37"/>
      <c r="F67" s="38" t="str">
        <f>IF(E67&lt;&gt;"",0,"")</f>
        <v/>
      </c>
      <c r="G67" s="36"/>
      <c r="H67" s="36"/>
      <c r="I67" s="36"/>
    </row>
    <row r="68" spans="2:9" ht="37.5" x14ac:dyDescent="0.3">
      <c r="B68" s="286" t="s">
        <v>356</v>
      </c>
      <c r="C68" s="292" t="s">
        <v>357</v>
      </c>
      <c r="D68" s="11">
        <v>2</v>
      </c>
      <c r="E68" s="54"/>
      <c r="F68" s="13">
        <f>IF(AND(F69&lt;&gt;"",F70&lt;&gt;""),"Nhập sai",IF(AND(F69&lt;&gt;"",F71&lt;&gt;""),"Nhập sai",IF(AND(F70&lt;&gt;"",F71&lt;&gt;""),"Nhập sai",F69+F70+F71)))</f>
        <v>0</v>
      </c>
      <c r="G68" s="231"/>
      <c r="H68" s="10"/>
      <c r="I68" s="10"/>
    </row>
    <row r="69" spans="2:9" ht="37.5" x14ac:dyDescent="0.3">
      <c r="B69" s="462"/>
      <c r="C69" s="213" t="s">
        <v>358</v>
      </c>
      <c r="D69" s="333"/>
      <c r="E69" s="334"/>
      <c r="F69" s="95"/>
      <c r="G69" s="335"/>
      <c r="H69" s="335"/>
      <c r="I69" s="335"/>
    </row>
    <row r="70" spans="2:9" ht="37.5" x14ac:dyDescent="0.3">
      <c r="B70" s="460"/>
      <c r="C70" s="297" t="s">
        <v>359</v>
      </c>
      <c r="D70" s="107"/>
      <c r="E70" s="336"/>
      <c r="F70" s="26"/>
      <c r="G70" s="23"/>
      <c r="H70" s="23"/>
      <c r="I70" s="23"/>
    </row>
    <row r="71" spans="2:9" ht="38.25" thickBot="1" x14ac:dyDescent="0.35">
      <c r="B71" s="461"/>
      <c r="C71" s="209" t="s">
        <v>360</v>
      </c>
      <c r="D71" s="43"/>
      <c r="E71" s="337"/>
      <c r="F71" s="42"/>
      <c r="G71" s="36"/>
      <c r="H71" s="36"/>
      <c r="I71" s="36"/>
    </row>
    <row r="72" spans="2:9" ht="38.25" thickBot="1" x14ac:dyDescent="0.35">
      <c r="B72" s="287">
        <v>2</v>
      </c>
      <c r="C72" s="355" t="s">
        <v>61</v>
      </c>
      <c r="D72" s="6">
        <v>10</v>
      </c>
      <c r="E72" s="8"/>
      <c r="F72" s="7">
        <f>IF(OR(F73="Nhập sai",F78="Nhập sai",F85="Nhập sai",F96="Nhập sai"),"Nhập sai",F73+F78+F85+F96)</f>
        <v>0</v>
      </c>
      <c r="G72" s="5"/>
      <c r="H72" s="5"/>
      <c r="I72" s="5"/>
    </row>
    <row r="73" spans="2:9" x14ac:dyDescent="0.3">
      <c r="B73" s="286" t="s">
        <v>314</v>
      </c>
      <c r="C73" s="292" t="s">
        <v>232</v>
      </c>
      <c r="D73" s="11">
        <v>2</v>
      </c>
      <c r="E73" s="54"/>
      <c r="F73" s="13">
        <f>IF(AND(F74&lt;&gt;"",F75&lt;&gt;""),"Nhập sai",IF(AND(F76&lt;&gt;"",F77&lt;&gt;""),"Nhập sai",F74+F75+F76+F77))</f>
        <v>0</v>
      </c>
      <c r="G73" s="10"/>
      <c r="H73" s="10"/>
      <c r="I73" s="10"/>
    </row>
    <row r="74" spans="2:9" ht="37.5" x14ac:dyDescent="0.3">
      <c r="B74" s="479" t="s">
        <v>62</v>
      </c>
      <c r="C74" s="216" t="s">
        <v>63</v>
      </c>
      <c r="D74" s="417"/>
      <c r="E74" s="256"/>
      <c r="F74" s="133"/>
      <c r="G74" s="165"/>
      <c r="H74" s="165"/>
      <c r="I74" s="170"/>
    </row>
    <row r="75" spans="2:9" ht="37.5" x14ac:dyDescent="0.3">
      <c r="B75" s="520"/>
      <c r="C75" s="521" t="s">
        <v>64</v>
      </c>
      <c r="D75" s="72"/>
      <c r="E75" s="239"/>
      <c r="F75" s="98"/>
      <c r="G75" s="75"/>
      <c r="H75" s="75"/>
      <c r="I75" s="76"/>
    </row>
    <row r="76" spans="2:9" x14ac:dyDescent="0.3">
      <c r="B76" s="494" t="s">
        <v>65</v>
      </c>
      <c r="C76" s="495" t="s">
        <v>66</v>
      </c>
      <c r="D76" s="94"/>
      <c r="E76" s="496"/>
      <c r="F76" s="95"/>
      <c r="G76" s="96"/>
      <c r="H76" s="96"/>
      <c r="I76" s="97"/>
    </row>
    <row r="77" spans="2:9" ht="37.5" x14ac:dyDescent="0.3">
      <c r="B77" s="497"/>
      <c r="C77" s="194" t="s">
        <v>67</v>
      </c>
      <c r="D77" s="68"/>
      <c r="E77" s="230"/>
      <c r="F77" s="32"/>
      <c r="G77" s="33"/>
      <c r="H77" s="33"/>
      <c r="I77" s="34"/>
    </row>
    <row r="78" spans="2:9" ht="37.5" x14ac:dyDescent="0.3">
      <c r="B78" s="225" t="s">
        <v>315</v>
      </c>
      <c r="C78" s="338" t="s">
        <v>68</v>
      </c>
      <c r="D78" s="91">
        <v>2</v>
      </c>
      <c r="E78" s="93"/>
      <c r="F78" s="92">
        <f>IF(OR(F79="Nhập sai",F82="Nhập sai"),"Nhập sai",F79+F82)</f>
        <v>0</v>
      </c>
      <c r="G78" s="90"/>
      <c r="H78" s="90"/>
      <c r="I78" s="90"/>
    </row>
    <row r="79" spans="2:9" ht="78" x14ac:dyDescent="0.3">
      <c r="B79" s="188" t="s">
        <v>69</v>
      </c>
      <c r="C79" s="212" t="s">
        <v>361</v>
      </c>
      <c r="D79" s="17">
        <v>1</v>
      </c>
      <c r="E79" s="19"/>
      <c r="F79" s="18">
        <f>IF(AND(F80&lt;&gt;"",F81&lt;&gt;""),"Nhập sai",F80+F81)</f>
        <v>0</v>
      </c>
      <c r="G79" s="141"/>
      <c r="H79" s="16"/>
      <c r="I79" s="16"/>
    </row>
    <row r="80" spans="2:9" x14ac:dyDescent="0.3">
      <c r="B80" s="462"/>
      <c r="C80" s="207" t="s">
        <v>71</v>
      </c>
      <c r="D80" s="21"/>
      <c r="E80" s="15"/>
      <c r="F80" s="22"/>
      <c r="G80" s="20"/>
      <c r="H80" s="20"/>
      <c r="I80" s="20"/>
    </row>
    <row r="81" spans="2:9" x14ac:dyDescent="0.3">
      <c r="B81" s="463"/>
      <c r="C81" s="312" t="s">
        <v>72</v>
      </c>
      <c r="D81" s="150"/>
      <c r="E81" s="76"/>
      <c r="F81" s="98"/>
      <c r="G81" s="75"/>
      <c r="H81" s="75"/>
      <c r="I81" s="75"/>
    </row>
    <row r="82" spans="2:9" ht="19.5" x14ac:dyDescent="0.3">
      <c r="B82" s="188" t="s">
        <v>73</v>
      </c>
      <c r="C82" s="212" t="s">
        <v>74</v>
      </c>
      <c r="D82" s="17">
        <v>1</v>
      </c>
      <c r="E82" s="19"/>
      <c r="F82" s="18">
        <f>IF(AND(F83&lt;&gt;"",F84&lt;&gt;""),"Nhập sai",F83+F84)</f>
        <v>0</v>
      </c>
      <c r="G82" s="141"/>
      <c r="H82" s="16"/>
      <c r="I82" s="16"/>
    </row>
    <row r="83" spans="2:9" ht="19.5" x14ac:dyDescent="0.3">
      <c r="B83" s="462"/>
      <c r="C83" s="207" t="s">
        <v>75</v>
      </c>
      <c r="D83" s="60"/>
      <c r="E83" s="322"/>
      <c r="F83" s="22"/>
      <c r="G83" s="20"/>
      <c r="H83" s="20"/>
      <c r="I83" s="20"/>
    </row>
    <row r="84" spans="2:9" ht="20.25" thickBot="1" x14ac:dyDescent="0.35">
      <c r="B84" s="461"/>
      <c r="C84" s="308" t="s">
        <v>76</v>
      </c>
      <c r="D84" s="61"/>
      <c r="E84" s="329"/>
      <c r="F84" s="57"/>
      <c r="G84" s="55"/>
      <c r="H84" s="55"/>
      <c r="I84" s="55"/>
    </row>
    <row r="85" spans="2:9" x14ac:dyDescent="0.3">
      <c r="B85" s="286" t="s">
        <v>316</v>
      </c>
      <c r="C85" s="292" t="s">
        <v>77</v>
      </c>
      <c r="D85" s="11">
        <v>3</v>
      </c>
      <c r="E85" s="54"/>
      <c r="F85" s="13">
        <f>IF(OR(F86="Nhập sai",F90="Nhập sai",F93="Nhập sai"),"Nhập sai",F86+F90+F93)</f>
        <v>0</v>
      </c>
      <c r="G85" s="10"/>
      <c r="H85" s="10"/>
      <c r="I85" s="10"/>
    </row>
    <row r="86" spans="2:9" ht="136.5" x14ac:dyDescent="0.3">
      <c r="B86" s="188" t="s">
        <v>78</v>
      </c>
      <c r="C86" s="212" t="s">
        <v>362</v>
      </c>
      <c r="D86" s="17">
        <v>1</v>
      </c>
      <c r="E86" s="19"/>
      <c r="F86" s="18">
        <f>IF(AND(F87&lt;&gt;"",F88&lt;&gt;""),"Nhập sai",IF(AND(F87&lt;&gt;"",F89&lt;&gt;""),"Nhập sai",IF(AND(F88&lt;&gt;"",F89&lt;&gt;""),"Nhập sai",F87+F88+F89)))</f>
        <v>0</v>
      </c>
      <c r="G86" s="141"/>
      <c r="H86" s="16"/>
      <c r="I86" s="16"/>
    </row>
    <row r="87" spans="2:9" x14ac:dyDescent="0.3">
      <c r="B87" s="462"/>
      <c r="C87" s="207" t="s">
        <v>80</v>
      </c>
      <c r="D87" s="11"/>
      <c r="E87" s="54"/>
      <c r="F87" s="22"/>
      <c r="G87" s="14"/>
      <c r="H87" s="14"/>
      <c r="I87" s="14"/>
    </row>
    <row r="88" spans="2:9" x14ac:dyDescent="0.3">
      <c r="B88" s="460"/>
      <c r="C88" s="297" t="s">
        <v>81</v>
      </c>
      <c r="D88" s="65"/>
      <c r="E88" s="137"/>
      <c r="F88" s="26"/>
      <c r="G88" s="27"/>
      <c r="H88" s="27"/>
      <c r="I88" s="27"/>
    </row>
    <row r="89" spans="2:9" x14ac:dyDescent="0.3">
      <c r="B89" s="463"/>
      <c r="C89" s="207" t="s">
        <v>72</v>
      </c>
      <c r="D89" s="11"/>
      <c r="E89" s="54"/>
      <c r="F89" s="22"/>
      <c r="G89" s="14"/>
      <c r="H89" s="14"/>
      <c r="I89" s="14"/>
    </row>
    <row r="90" spans="2:9" ht="19.5" x14ac:dyDescent="0.3">
      <c r="B90" s="188" t="s">
        <v>82</v>
      </c>
      <c r="C90" s="212" t="s">
        <v>83</v>
      </c>
      <c r="D90" s="17">
        <v>1</v>
      </c>
      <c r="E90" s="141"/>
      <c r="F90" s="18">
        <f>IF(AND(E91&lt;&gt;"",E92&lt;&gt;""),"Nhập sai",IF(AND(F91="",F92=""),0,IF(E92&lt;&gt;"",0,F91)))</f>
        <v>0</v>
      </c>
      <c r="G90" s="141"/>
      <c r="H90" s="16"/>
      <c r="I90" s="16"/>
    </row>
    <row r="91" spans="2:9" ht="75" x14ac:dyDescent="0.3">
      <c r="B91" s="462"/>
      <c r="C91" s="305" t="s">
        <v>273</v>
      </c>
      <c r="D91" s="70"/>
      <c r="E91" s="47"/>
      <c r="F91" s="48" t="str">
        <f>IF(E91="","",(E91*1)/1)</f>
        <v/>
      </c>
      <c r="G91" s="35"/>
      <c r="H91" s="35"/>
      <c r="I91" s="35"/>
    </row>
    <row r="92" spans="2:9" x14ac:dyDescent="0.3">
      <c r="B92" s="463"/>
      <c r="C92" s="312" t="s">
        <v>43</v>
      </c>
      <c r="D92" s="72"/>
      <c r="E92" s="73"/>
      <c r="F92" s="74" t="str">
        <f>IF(E92&lt;&gt;"",0,"")</f>
        <v/>
      </c>
      <c r="G92" s="75"/>
      <c r="H92" s="75"/>
      <c r="I92" s="75"/>
    </row>
    <row r="93" spans="2:9" ht="19.5" x14ac:dyDescent="0.3">
      <c r="B93" s="188" t="s">
        <v>84</v>
      </c>
      <c r="C93" s="212" t="s">
        <v>34</v>
      </c>
      <c r="D93" s="17">
        <v>1</v>
      </c>
      <c r="E93" s="141"/>
      <c r="F93" s="18">
        <f>IF(AND(E94&lt;&gt;"",E95&lt;&gt;""),"Nhập sai",IF(AND(F94="",F95=""),0,IF(E95&lt;&gt;"",0,F94)))</f>
        <v>0</v>
      </c>
      <c r="G93" s="141"/>
      <c r="H93" s="16"/>
      <c r="I93" s="16"/>
    </row>
    <row r="94" spans="2:9" ht="93.75" x14ac:dyDescent="0.3">
      <c r="B94" s="467"/>
      <c r="C94" s="305" t="s">
        <v>363</v>
      </c>
      <c r="D94" s="70"/>
      <c r="E94" s="47"/>
      <c r="F94" s="48" t="str">
        <f>IF(E94="","",(E94*1)/1)</f>
        <v/>
      </c>
      <c r="G94" s="9"/>
      <c r="H94" s="9"/>
      <c r="I94" s="102"/>
    </row>
    <row r="95" spans="2:9" ht="38.25" thickBot="1" x14ac:dyDescent="0.35">
      <c r="B95" s="477"/>
      <c r="C95" s="308" t="s">
        <v>35</v>
      </c>
      <c r="D95" s="66"/>
      <c r="E95" s="67"/>
      <c r="F95" s="56" t="str">
        <f>IF(E95&lt;&gt;"",0,"")</f>
        <v/>
      </c>
      <c r="G95" s="58"/>
      <c r="H95" s="58"/>
      <c r="I95" s="58"/>
    </row>
    <row r="96" spans="2:9" ht="56.25" x14ac:dyDescent="0.3">
      <c r="B96" s="286" t="s">
        <v>323</v>
      </c>
      <c r="C96" s="292" t="s">
        <v>85</v>
      </c>
      <c r="D96" s="11">
        <v>3</v>
      </c>
      <c r="E96" s="54"/>
      <c r="F96" s="13">
        <f>IF(OR(F97="Nhập sai",F101="Nhập sai",F104="Nhập sai"),"Nhập sai",F97+F101+F104)</f>
        <v>0</v>
      </c>
      <c r="G96" s="14"/>
      <c r="H96" s="14"/>
      <c r="I96" s="14"/>
    </row>
    <row r="97" spans="2:9" ht="78" x14ac:dyDescent="0.3">
      <c r="B97" s="188" t="s">
        <v>86</v>
      </c>
      <c r="C97" s="212" t="s">
        <v>364</v>
      </c>
      <c r="D97" s="17">
        <v>1</v>
      </c>
      <c r="E97" s="19"/>
      <c r="F97" s="18">
        <f>IF(AND(F98&lt;&gt;"",F99&lt;&gt;""),"Nhập sai",IF(AND(F98&lt;&gt;"",F100&lt;&gt;""),"Nhập sai",IF(AND(F99&lt;&gt;"",F100&lt;&gt;""),"Nhập sai",F98+F99+F100)))</f>
        <v>0</v>
      </c>
      <c r="G97" s="141"/>
      <c r="H97" s="16"/>
      <c r="I97" s="16"/>
    </row>
    <row r="98" spans="2:9" ht="37.5" x14ac:dyDescent="0.3">
      <c r="B98" s="462"/>
      <c r="C98" s="207" t="s">
        <v>365</v>
      </c>
      <c r="D98" s="103"/>
      <c r="E98" s="82"/>
      <c r="F98" s="22"/>
      <c r="G98" s="14"/>
      <c r="H98" s="14"/>
      <c r="I98" s="14"/>
    </row>
    <row r="99" spans="2:9" ht="37.5" x14ac:dyDescent="0.3">
      <c r="B99" s="460"/>
      <c r="C99" s="297" t="s">
        <v>366</v>
      </c>
      <c r="D99" s="104"/>
      <c r="E99" s="128"/>
      <c r="F99" s="26"/>
      <c r="G99" s="27"/>
      <c r="H99" s="27"/>
      <c r="I99" s="27"/>
    </row>
    <row r="100" spans="2:9" x14ac:dyDescent="0.3">
      <c r="B100" s="463"/>
      <c r="C100" s="207" t="s">
        <v>72</v>
      </c>
      <c r="D100" s="103"/>
      <c r="E100" s="82"/>
      <c r="F100" s="22"/>
      <c r="G100" s="14"/>
      <c r="H100" s="14"/>
      <c r="I100" s="14"/>
    </row>
    <row r="101" spans="2:9" ht="19.5" x14ac:dyDescent="0.3">
      <c r="B101" s="188" t="s">
        <v>88</v>
      </c>
      <c r="C101" s="212" t="s">
        <v>367</v>
      </c>
      <c r="D101" s="17">
        <v>1</v>
      </c>
      <c r="E101" s="141"/>
      <c r="F101" s="18">
        <f>IF(AND(E102&lt;&gt;"",E103&lt;&gt;""),"Nhập sai",IF(AND(F102="",F103=""),0,IF(E103&lt;&gt;"",0,F102)))</f>
        <v>0</v>
      </c>
      <c r="G101" s="141"/>
      <c r="H101" s="16"/>
      <c r="I101" s="16"/>
    </row>
    <row r="102" spans="2:9" ht="75" x14ac:dyDescent="0.3">
      <c r="B102" s="462"/>
      <c r="C102" s="305" t="s">
        <v>273</v>
      </c>
      <c r="D102" s="306"/>
      <c r="E102" s="47"/>
      <c r="F102" s="48" t="str">
        <f>IF(E102="","",(E102*1)/1)</f>
        <v/>
      </c>
      <c r="G102" s="35"/>
      <c r="H102" s="35"/>
      <c r="I102" s="35"/>
    </row>
    <row r="103" spans="2:9" x14ac:dyDescent="0.3">
      <c r="B103" s="463"/>
      <c r="C103" s="312" t="s">
        <v>43</v>
      </c>
      <c r="D103" s="150"/>
      <c r="E103" s="73"/>
      <c r="F103" s="74" t="str">
        <f>IF(E103&lt;&gt;"",0,"")</f>
        <v/>
      </c>
      <c r="G103" s="75"/>
      <c r="H103" s="75"/>
      <c r="I103" s="75"/>
    </row>
    <row r="104" spans="2:9" ht="39" x14ac:dyDescent="0.3">
      <c r="B104" s="188" t="s">
        <v>90</v>
      </c>
      <c r="C104" s="212" t="s">
        <v>368</v>
      </c>
      <c r="D104" s="17">
        <v>1</v>
      </c>
      <c r="E104" s="19"/>
      <c r="F104" s="18">
        <f>IF(AND(F105&lt;&gt;"",F106&lt;&gt;""),"Nhập sai",IF(AND(F105&lt;&gt;"",F107&lt;&gt;""),"Nhập sai",IF(AND(F106&lt;&gt;"",F107&lt;&gt;""),"Nhập sai",F105+F106+F107)))</f>
        <v>0</v>
      </c>
      <c r="G104" s="141"/>
      <c r="H104" s="16"/>
      <c r="I104" s="16"/>
    </row>
    <row r="105" spans="2:9" ht="19.5" x14ac:dyDescent="0.3">
      <c r="B105" s="467"/>
      <c r="C105" s="207" t="s">
        <v>92</v>
      </c>
      <c r="D105" s="60"/>
      <c r="E105" s="322"/>
      <c r="F105" s="22"/>
      <c r="G105" s="14"/>
      <c r="H105" s="14"/>
      <c r="I105" s="14"/>
    </row>
    <row r="106" spans="2:9" ht="19.5" x14ac:dyDescent="0.3">
      <c r="B106" s="468"/>
      <c r="C106" s="297" t="s">
        <v>93</v>
      </c>
      <c r="D106" s="107"/>
      <c r="E106" s="339"/>
      <c r="F106" s="26"/>
      <c r="G106" s="27"/>
      <c r="H106" s="27"/>
      <c r="I106" s="27"/>
    </row>
    <row r="107" spans="2:9" ht="19.5" thickBot="1" x14ac:dyDescent="0.35">
      <c r="B107" s="477"/>
      <c r="C107" s="209" t="s">
        <v>94</v>
      </c>
      <c r="D107" s="6"/>
      <c r="E107" s="8"/>
      <c r="F107" s="42"/>
      <c r="G107" s="39"/>
      <c r="H107" s="39"/>
      <c r="I107" s="39"/>
    </row>
    <row r="108" spans="2:9" ht="19.5" thickBot="1" x14ac:dyDescent="0.35">
      <c r="B108" s="287">
        <v>3</v>
      </c>
      <c r="C108" s="355" t="s">
        <v>369</v>
      </c>
      <c r="D108" s="6">
        <v>7.5</v>
      </c>
      <c r="E108" s="8"/>
      <c r="F108" s="7">
        <f>IF(OR(F109="Nhập sai",F126="Nhập sai"),"Nhập sai",F109+F126)</f>
        <v>0</v>
      </c>
      <c r="G108" s="5"/>
      <c r="H108" s="5"/>
      <c r="I108" s="5"/>
    </row>
    <row r="109" spans="2:9" x14ac:dyDescent="0.3">
      <c r="B109" s="286" t="s">
        <v>324</v>
      </c>
      <c r="C109" s="292" t="s">
        <v>96</v>
      </c>
      <c r="D109" s="11">
        <v>5</v>
      </c>
      <c r="E109" s="54"/>
      <c r="F109" s="13">
        <f>IF(OR(F110="Nhập sai",F114="Nhập sai",F117="Nhập sai",F120="Nhập sai",F123="Nhập sai"),"Nhập sai",F110+F114+F117+F120+F123)</f>
        <v>0</v>
      </c>
      <c r="G109" s="14"/>
      <c r="H109" s="14"/>
      <c r="I109" s="14"/>
    </row>
    <row r="110" spans="2:9" ht="58.5" x14ac:dyDescent="0.3">
      <c r="B110" s="188" t="s">
        <v>97</v>
      </c>
      <c r="C110" s="212" t="s">
        <v>370</v>
      </c>
      <c r="D110" s="17">
        <v>1</v>
      </c>
      <c r="E110" s="19"/>
      <c r="F110" s="18">
        <f>IF(AND(F111&lt;&gt;"",F112&lt;&gt;""),"Nhập sai",IF(AND(F111&lt;&gt;"",F113&lt;&gt;""),"Nhập sai",IF(AND(F112&lt;&gt;"",F113&lt;&gt;""),"Nhập sai",F111+F112+F113)))</f>
        <v>0</v>
      </c>
      <c r="G110" s="141"/>
      <c r="H110" s="16"/>
      <c r="I110" s="16"/>
    </row>
    <row r="111" spans="2:9" ht="37.5" x14ac:dyDescent="0.3">
      <c r="B111" s="462"/>
      <c r="C111" s="207" t="s">
        <v>287</v>
      </c>
      <c r="D111" s="21"/>
      <c r="E111" s="15"/>
      <c r="F111" s="22"/>
      <c r="G111" s="14"/>
      <c r="H111" s="14"/>
      <c r="I111" s="14"/>
    </row>
    <row r="112" spans="2:9" ht="37.5" x14ac:dyDescent="0.3">
      <c r="B112" s="460"/>
      <c r="C112" s="297" t="s">
        <v>288</v>
      </c>
      <c r="D112" s="24"/>
      <c r="E112" s="28"/>
      <c r="F112" s="26"/>
      <c r="G112" s="27"/>
      <c r="H112" s="27"/>
      <c r="I112" s="27"/>
    </row>
    <row r="113" spans="2:9" x14ac:dyDescent="0.3">
      <c r="B113" s="463"/>
      <c r="C113" s="207" t="s">
        <v>8</v>
      </c>
      <c r="D113" s="21"/>
      <c r="E113" s="15"/>
      <c r="F113" s="22"/>
      <c r="G113" s="14"/>
      <c r="H113" s="14"/>
      <c r="I113" s="14"/>
    </row>
    <row r="114" spans="2:9" ht="19.5" x14ac:dyDescent="0.3">
      <c r="B114" s="188" t="s">
        <v>99</v>
      </c>
      <c r="C114" s="212" t="s">
        <v>100</v>
      </c>
      <c r="D114" s="17">
        <v>1</v>
      </c>
      <c r="E114" s="19"/>
      <c r="F114" s="18">
        <f>IF(AND(F115&lt;&gt;"",F116&lt;&gt;""),"Nhập sai",F115+F116)</f>
        <v>0</v>
      </c>
      <c r="G114" s="141"/>
      <c r="H114" s="16"/>
      <c r="I114" s="16"/>
    </row>
    <row r="115" spans="2:9" ht="75" x14ac:dyDescent="0.3">
      <c r="B115" s="462"/>
      <c r="C115" s="207" t="s">
        <v>371</v>
      </c>
      <c r="D115" s="21"/>
      <c r="E115" s="15"/>
      <c r="F115" s="22"/>
      <c r="G115" s="14"/>
      <c r="H115" s="14"/>
      <c r="I115" s="14"/>
    </row>
    <row r="116" spans="2:9" x14ac:dyDescent="0.3">
      <c r="B116" s="463"/>
      <c r="C116" s="340" t="s">
        <v>101</v>
      </c>
      <c r="D116" s="68"/>
      <c r="E116" s="341"/>
      <c r="F116" s="32"/>
      <c r="G116" s="33"/>
      <c r="H116" s="33"/>
      <c r="I116" s="33"/>
    </row>
    <row r="117" spans="2:9" ht="19.5" x14ac:dyDescent="0.3">
      <c r="B117" s="188" t="s">
        <v>102</v>
      </c>
      <c r="C117" s="212" t="s">
        <v>103</v>
      </c>
      <c r="D117" s="17">
        <v>1</v>
      </c>
      <c r="E117" s="19"/>
      <c r="F117" s="18">
        <f>IF(AND(F118&lt;&gt;"",F119&lt;&gt;""),"Nhập sai",F118+F119)</f>
        <v>0</v>
      </c>
      <c r="G117" s="141"/>
      <c r="H117" s="16"/>
      <c r="I117" s="16"/>
    </row>
    <row r="118" spans="2:9" ht="37.5" x14ac:dyDescent="0.3">
      <c r="B118" s="462"/>
      <c r="C118" s="207" t="s">
        <v>104</v>
      </c>
      <c r="D118" s="21"/>
      <c r="E118" s="15"/>
      <c r="F118" s="22"/>
      <c r="G118" s="14"/>
      <c r="H118" s="14"/>
      <c r="I118" s="14"/>
    </row>
    <row r="119" spans="2:9" ht="37.5" x14ac:dyDescent="0.3">
      <c r="B119" s="463"/>
      <c r="C119" s="312" t="s">
        <v>105</v>
      </c>
      <c r="D119" s="150"/>
      <c r="E119" s="76"/>
      <c r="F119" s="98"/>
      <c r="G119" s="75"/>
      <c r="H119" s="75"/>
      <c r="I119" s="75"/>
    </row>
    <row r="120" spans="2:9" ht="58.5" x14ac:dyDescent="0.3">
      <c r="B120" s="188" t="s">
        <v>106</v>
      </c>
      <c r="C120" s="212" t="s">
        <v>107</v>
      </c>
      <c r="D120" s="17">
        <v>1</v>
      </c>
      <c r="E120" s="19"/>
      <c r="F120" s="18">
        <f>IF(AND(F121&lt;&gt;"",F122&lt;&gt;""),"Nhập sai",F121+F122)</f>
        <v>0</v>
      </c>
      <c r="G120" s="141"/>
      <c r="H120" s="16"/>
      <c r="I120" s="16"/>
    </row>
    <row r="121" spans="2:9" ht="37.5" x14ac:dyDescent="0.3">
      <c r="B121" s="462"/>
      <c r="C121" s="207" t="s">
        <v>108</v>
      </c>
      <c r="D121" s="21"/>
      <c r="E121" s="15"/>
      <c r="F121" s="22"/>
      <c r="G121" s="14"/>
      <c r="H121" s="14"/>
      <c r="I121" s="14"/>
    </row>
    <row r="122" spans="2:9" ht="37.5" x14ac:dyDescent="0.3">
      <c r="B122" s="463"/>
      <c r="C122" s="312" t="s">
        <v>372</v>
      </c>
      <c r="D122" s="150"/>
      <c r="E122" s="76"/>
      <c r="F122" s="98"/>
      <c r="G122" s="75"/>
      <c r="H122" s="75"/>
      <c r="I122" s="75"/>
    </row>
    <row r="123" spans="2:9" ht="58.5" x14ac:dyDescent="0.3">
      <c r="B123" s="188" t="s">
        <v>110</v>
      </c>
      <c r="C123" s="212" t="s">
        <v>111</v>
      </c>
      <c r="D123" s="17">
        <v>1</v>
      </c>
      <c r="E123" s="141"/>
      <c r="F123" s="18">
        <f>IF(AND(E124&lt;&gt;"",E125&lt;&gt;""),"Nhập sai",IF(AND(F124="",F125=""),0,IF(E125&lt;&gt;"",0,F124)))</f>
        <v>0</v>
      </c>
      <c r="G123" s="141"/>
      <c r="H123" s="16"/>
      <c r="I123" s="16"/>
    </row>
    <row r="124" spans="2:9" ht="75" x14ac:dyDescent="0.3">
      <c r="B124" s="462"/>
      <c r="C124" s="305" t="s">
        <v>276</v>
      </c>
      <c r="D124" s="70"/>
      <c r="E124" s="47"/>
      <c r="F124" s="48" t="str">
        <f>IF(E124="","",(E124*1)/1)</f>
        <v/>
      </c>
      <c r="G124" s="35"/>
      <c r="H124" s="35"/>
      <c r="I124" s="35"/>
    </row>
    <row r="125" spans="2:9" ht="19.5" thickBot="1" x14ac:dyDescent="0.35">
      <c r="B125" s="461"/>
      <c r="C125" s="342" t="s">
        <v>112</v>
      </c>
      <c r="D125" s="66"/>
      <c r="E125" s="67"/>
      <c r="F125" s="56" t="str">
        <f>IF(E125&lt;&gt;"",0,"")</f>
        <v/>
      </c>
      <c r="G125" s="58"/>
      <c r="H125" s="58"/>
      <c r="I125" s="58"/>
    </row>
    <row r="126" spans="2:9" x14ac:dyDescent="0.3">
      <c r="B126" s="286" t="s">
        <v>325</v>
      </c>
      <c r="C126" s="292" t="s">
        <v>113</v>
      </c>
      <c r="D126" s="11" t="s">
        <v>373</v>
      </c>
      <c r="E126" s="343"/>
      <c r="F126" s="13">
        <f>IF(OR(F127="Nhập sai",F130="Nhập sai"),"Nhập sai",F127+F130)</f>
        <v>0</v>
      </c>
      <c r="G126" s="10"/>
      <c r="H126" s="10"/>
      <c r="I126" s="10"/>
    </row>
    <row r="127" spans="2:9" ht="39" x14ac:dyDescent="0.3">
      <c r="B127" s="188" t="s">
        <v>114</v>
      </c>
      <c r="C127" s="212" t="s">
        <v>374</v>
      </c>
      <c r="D127" s="17">
        <v>1.5</v>
      </c>
      <c r="E127" s="18"/>
      <c r="F127" s="18">
        <f>IF(AND(E128&lt;&gt;"",E129&lt;&gt;""),"Nhập sai",IF(AND(F128="",F129=""),0,IF(E129&lt;&gt;"",0,F128)))</f>
        <v>0</v>
      </c>
      <c r="G127" s="141"/>
      <c r="H127" s="16"/>
      <c r="I127" s="464" t="s">
        <v>375</v>
      </c>
    </row>
    <row r="128" spans="2:9" ht="102" customHeight="1" x14ac:dyDescent="0.3">
      <c r="B128" s="462"/>
      <c r="C128" s="305" t="s">
        <v>376</v>
      </c>
      <c r="D128" s="105"/>
      <c r="E128" s="47"/>
      <c r="F128" s="48" t="str">
        <f>IF(E128="","",(E128*1.5)/1)</f>
        <v/>
      </c>
      <c r="G128" s="108"/>
      <c r="H128" s="108"/>
      <c r="I128" s="465"/>
    </row>
    <row r="129" spans="2:9" ht="37.5" x14ac:dyDescent="0.3">
      <c r="B129" s="463"/>
      <c r="C129" s="344" t="s">
        <v>377</v>
      </c>
      <c r="D129" s="106"/>
      <c r="E129" s="69"/>
      <c r="F129" s="31" t="str">
        <f>IF(E129&lt;&gt;"",0,"")</f>
        <v/>
      </c>
      <c r="G129" s="29"/>
      <c r="H129" s="29"/>
      <c r="I129" s="465"/>
    </row>
    <row r="130" spans="2:9" ht="39" x14ac:dyDescent="0.3">
      <c r="B130" s="188" t="s">
        <v>116</v>
      </c>
      <c r="C130" s="212" t="s">
        <v>117</v>
      </c>
      <c r="D130" s="17">
        <v>1</v>
      </c>
      <c r="E130" s="18"/>
      <c r="F130" s="18">
        <f>IF(AND(F131&lt;&gt;"",F132&lt;&gt;""),"Nhập sai",IF(AND(F132&lt;&gt;"",F133&lt;&gt;""),"Nhập sai",IF(AND(F131&lt;&gt;"",F133&lt;&gt;""),"Nhập sai",IF(AND(F131="",F132="",F133=""),0,IF(F131&lt;&gt;"",F131,IF(F132&lt;&gt;"",F132,F133))))))</f>
        <v>0</v>
      </c>
      <c r="G130" s="141"/>
      <c r="H130" s="16"/>
      <c r="I130" s="465"/>
    </row>
    <row r="131" spans="2:9" ht="90.75" customHeight="1" x14ac:dyDescent="0.3">
      <c r="B131" s="462"/>
      <c r="C131" s="305" t="s">
        <v>378</v>
      </c>
      <c r="D131" s="105"/>
      <c r="E131" s="47"/>
      <c r="F131" s="48" t="str">
        <f>IF(E131="","",(E131*1)/1)</f>
        <v/>
      </c>
      <c r="G131" s="281"/>
      <c r="H131" s="281"/>
      <c r="I131" s="465"/>
    </row>
    <row r="132" spans="2:9" ht="80.25" customHeight="1" x14ac:dyDescent="0.3">
      <c r="B132" s="460"/>
      <c r="C132" s="227" t="s">
        <v>379</v>
      </c>
      <c r="D132" s="107"/>
      <c r="E132" s="152"/>
      <c r="F132" s="113" t="str">
        <f>IF(E132="","",(E132*0.5)/1)</f>
        <v/>
      </c>
      <c r="G132" s="345"/>
      <c r="H132" s="345"/>
      <c r="I132" s="465"/>
    </row>
    <row r="133" spans="2:9" ht="38.25" thickBot="1" x14ac:dyDescent="0.35">
      <c r="B133" s="461"/>
      <c r="C133" s="346" t="s">
        <v>380</v>
      </c>
      <c r="D133" s="60"/>
      <c r="E133" s="168"/>
      <c r="F133" s="12" t="str">
        <f>IF(E133&lt;&gt;"",0,"")</f>
        <v/>
      </c>
      <c r="G133" s="20"/>
      <c r="H133" s="20"/>
      <c r="I133" s="466"/>
    </row>
    <row r="134" spans="2:9" ht="38.25" thickBot="1" x14ac:dyDescent="0.35">
      <c r="B134" s="199">
        <v>4</v>
      </c>
      <c r="C134" s="396" t="s">
        <v>119</v>
      </c>
      <c r="D134" s="78">
        <v>8</v>
      </c>
      <c r="E134" s="290"/>
      <c r="F134" s="81">
        <f>IF(OR(F135="Nhập sai",F140="Nhập sai",F145="Nhập sai",F154="Nhập sai",F158="Nhập sai"),"Nhập sai",F135+F140+F145+F154+F158)</f>
        <v>0</v>
      </c>
      <c r="G134" s="77"/>
      <c r="H134" s="77"/>
      <c r="I134" s="77"/>
    </row>
    <row r="135" spans="2:9" ht="57" thickBot="1" x14ac:dyDescent="0.35">
      <c r="B135" s="183" t="s">
        <v>327</v>
      </c>
      <c r="C135" s="347" t="s">
        <v>381</v>
      </c>
      <c r="D135" s="118">
        <v>1</v>
      </c>
      <c r="E135" s="185"/>
      <c r="F135" s="4">
        <f>IF(AND(F136&lt;&gt;"",F139&lt;&gt;""),"Nhập sai", IF(AND(F138&lt;&gt;"",F139&lt;&gt;""),"Nhập sai",F136+F137+F138+F139))</f>
        <v>0</v>
      </c>
      <c r="G135" s="242"/>
      <c r="H135" s="117"/>
      <c r="I135" s="117"/>
    </row>
    <row r="136" spans="2:9" s="348" customFormat="1" ht="37.5" x14ac:dyDescent="0.3">
      <c r="B136" s="459" t="s">
        <v>382</v>
      </c>
      <c r="C136" s="207" t="s">
        <v>383</v>
      </c>
      <c r="D136" s="103"/>
      <c r="E136" s="381"/>
      <c r="F136" s="22"/>
      <c r="G136" s="20"/>
      <c r="H136" s="20"/>
      <c r="I136" s="20"/>
    </row>
    <row r="137" spans="2:9" s="348" customFormat="1" x14ac:dyDescent="0.3">
      <c r="B137" s="463"/>
      <c r="C137" s="385" t="s">
        <v>384</v>
      </c>
      <c r="D137" s="63"/>
      <c r="E137" s="367"/>
      <c r="F137" s="169"/>
      <c r="G137" s="62"/>
      <c r="H137" s="62"/>
      <c r="I137" s="62"/>
    </row>
    <row r="138" spans="2:9" s="348" customFormat="1" ht="37.5" x14ac:dyDescent="0.3">
      <c r="B138" s="462" t="s">
        <v>385</v>
      </c>
      <c r="C138" s="385" t="s">
        <v>386</v>
      </c>
      <c r="D138" s="63"/>
      <c r="E138" s="367"/>
      <c r="F138" s="169"/>
      <c r="G138" s="62"/>
      <c r="H138" s="62"/>
      <c r="I138" s="62"/>
    </row>
    <row r="139" spans="2:9" s="348" customFormat="1" ht="19.5" thickBot="1" x14ac:dyDescent="0.35">
      <c r="B139" s="461"/>
      <c r="C139" s="522" t="s">
        <v>384</v>
      </c>
      <c r="D139" s="103"/>
      <c r="E139" s="381"/>
      <c r="F139" s="22"/>
      <c r="G139" s="20"/>
      <c r="H139" s="20"/>
      <c r="I139" s="20"/>
    </row>
    <row r="140" spans="2:9" ht="19.5" thickBot="1" x14ac:dyDescent="0.35">
      <c r="B140" s="183" t="s">
        <v>328</v>
      </c>
      <c r="C140" s="347" t="s">
        <v>121</v>
      </c>
      <c r="D140" s="118">
        <v>3</v>
      </c>
      <c r="E140" s="185"/>
      <c r="F140" s="4">
        <f>IF(F142="Nhập sai","Nhập sai",F141+F142)</f>
        <v>0</v>
      </c>
      <c r="G140" s="117"/>
      <c r="H140" s="117"/>
      <c r="I140" s="117"/>
    </row>
    <row r="141" spans="2:9" ht="112.5" x14ac:dyDescent="0.3">
      <c r="B141" s="349" t="s">
        <v>122</v>
      </c>
      <c r="C141" s="220" t="s">
        <v>387</v>
      </c>
      <c r="D141" s="274"/>
      <c r="E141" s="350"/>
      <c r="F141" s="166"/>
      <c r="G141" s="167"/>
      <c r="H141" s="167"/>
      <c r="I141" s="167"/>
    </row>
    <row r="142" spans="2:9" ht="37.5" x14ac:dyDescent="0.3">
      <c r="B142" s="351" t="s">
        <v>123</v>
      </c>
      <c r="C142" s="352" t="s">
        <v>388</v>
      </c>
      <c r="D142" s="149"/>
      <c r="E142" s="353"/>
      <c r="F142" s="353">
        <f>IF(AND(E143&lt;&gt;"",E144&lt;&gt;""),"Nhập sai",IF(AND(F143="",F144=""),0,IF(E144&lt;&gt;"",0,F143)))</f>
        <v>0</v>
      </c>
      <c r="G142" s="255"/>
      <c r="H142" s="126"/>
      <c r="I142" s="126"/>
    </row>
    <row r="143" spans="2:9" s="348" customFormat="1" ht="93.75" x14ac:dyDescent="0.3">
      <c r="B143" s="462"/>
      <c r="C143" s="214" t="s">
        <v>302</v>
      </c>
      <c r="D143" s="330"/>
      <c r="E143" s="51"/>
      <c r="F143" s="52" t="str">
        <f>IF(E143="","",(E143*1)/0.8)</f>
        <v/>
      </c>
      <c r="G143" s="331"/>
      <c r="H143" s="331"/>
      <c r="I143" s="332"/>
    </row>
    <row r="144" spans="2:9" s="348" customFormat="1" ht="57" thickBot="1" x14ac:dyDescent="0.35">
      <c r="B144" s="461"/>
      <c r="C144" s="209" t="s">
        <v>347</v>
      </c>
      <c r="D144" s="43"/>
      <c r="E144" s="37"/>
      <c r="F144" s="38" t="str">
        <f>IF(E144&lt;&gt;"",0,"")</f>
        <v/>
      </c>
      <c r="G144" s="36"/>
      <c r="H144" s="36"/>
      <c r="I144" s="36"/>
    </row>
    <row r="145" spans="2:9" ht="37.5" x14ac:dyDescent="0.3">
      <c r="B145" s="286" t="s">
        <v>329</v>
      </c>
      <c r="C145" s="292" t="s">
        <v>389</v>
      </c>
      <c r="D145" s="11">
        <v>2</v>
      </c>
      <c r="E145" s="343"/>
      <c r="F145" s="13">
        <f>IF(OR(F146="Nhập sai",F151="Nhập sai"),"Nhập sai",F146+F151)</f>
        <v>0</v>
      </c>
      <c r="G145" s="10"/>
      <c r="H145" s="10"/>
      <c r="I145" s="10"/>
    </row>
    <row r="146" spans="2:9" ht="19.5" x14ac:dyDescent="0.3">
      <c r="B146" s="188" t="s">
        <v>127</v>
      </c>
      <c r="C146" s="212" t="s">
        <v>390</v>
      </c>
      <c r="D146" s="17">
        <v>1</v>
      </c>
      <c r="E146" s="354"/>
      <c r="F146" s="18">
        <f>IF(AND(F148&lt;&gt;"",F149&lt;&gt;""),"Nhập sai",IF(AND(F148&lt;&gt;"",F150&lt;&gt;""),"Nhập sai",IF(AND(F149&lt;&gt;"",F150&lt;&gt;""),"Nhập sai",F147+F148+F149+F150)))</f>
        <v>0</v>
      </c>
      <c r="G146" s="141"/>
      <c r="H146" s="16"/>
      <c r="I146" s="16"/>
    </row>
    <row r="147" spans="2:9" ht="37.5" x14ac:dyDescent="0.3">
      <c r="B147" s="387" t="s">
        <v>304</v>
      </c>
      <c r="C147" s="190" t="s">
        <v>305</v>
      </c>
      <c r="D147" s="60"/>
      <c r="E147" s="316"/>
      <c r="F147" s="26"/>
      <c r="G147" s="318"/>
      <c r="H147" s="318"/>
      <c r="I147" s="322"/>
    </row>
    <row r="148" spans="2:9" ht="37.5" x14ac:dyDescent="0.3">
      <c r="B148" s="462" t="s">
        <v>306</v>
      </c>
      <c r="C148" s="216" t="s">
        <v>308</v>
      </c>
      <c r="D148" s="269"/>
      <c r="E148" s="256"/>
      <c r="F148" s="133"/>
      <c r="G148" s="165"/>
      <c r="H148" s="165"/>
      <c r="I148" s="147"/>
    </row>
    <row r="149" spans="2:9" ht="37.5" x14ac:dyDescent="0.3">
      <c r="B149" s="506"/>
      <c r="C149" s="192" t="s">
        <v>307</v>
      </c>
      <c r="D149" s="107"/>
      <c r="E149" s="245"/>
      <c r="F149" s="26"/>
      <c r="G149" s="23"/>
      <c r="H149" s="23"/>
      <c r="I149" s="128"/>
    </row>
    <row r="150" spans="2:9" ht="19.5" x14ac:dyDescent="0.3">
      <c r="B150" s="507"/>
      <c r="C150" s="508" t="s">
        <v>128</v>
      </c>
      <c r="D150" s="407"/>
      <c r="E150" s="509"/>
      <c r="F150" s="166"/>
      <c r="G150" s="405"/>
      <c r="H150" s="405"/>
      <c r="I150" s="404"/>
    </row>
    <row r="151" spans="2:9" ht="19.5" x14ac:dyDescent="0.3">
      <c r="B151" s="188" t="s">
        <v>129</v>
      </c>
      <c r="C151" s="212" t="s">
        <v>34</v>
      </c>
      <c r="D151" s="17">
        <v>1</v>
      </c>
      <c r="E151" s="18"/>
      <c r="F151" s="18">
        <f>IF(AND(E152&lt;&gt;"",E153&lt;&gt;""),"Nhập sai",IF(AND(F152="",F153=""),0,IF(E153&lt;&gt;"",0,F152)))</f>
        <v>0</v>
      </c>
      <c r="G151" s="141"/>
      <c r="H151" s="16"/>
      <c r="I151" s="16"/>
    </row>
    <row r="152" spans="2:9" ht="93.75" x14ac:dyDescent="0.3">
      <c r="B152" s="462"/>
      <c r="C152" s="305" t="s">
        <v>275</v>
      </c>
      <c r="D152" s="86"/>
      <c r="E152" s="47"/>
      <c r="F152" s="48" t="str">
        <f>IF(E152="","",(E152*1)/1)</f>
        <v/>
      </c>
      <c r="G152" s="108"/>
      <c r="H152" s="108"/>
      <c r="I152" s="108"/>
    </row>
    <row r="153" spans="2:9" ht="38.25" thickBot="1" x14ac:dyDescent="0.35">
      <c r="B153" s="461"/>
      <c r="C153" s="342" t="s">
        <v>130</v>
      </c>
      <c r="D153" s="61"/>
      <c r="E153" s="67"/>
      <c r="F153" s="56" t="str">
        <f>IF(E153&lt;&gt;"",0,"")</f>
        <v/>
      </c>
      <c r="G153" s="55"/>
      <c r="H153" s="55"/>
      <c r="I153" s="55"/>
    </row>
    <row r="154" spans="2:9" ht="19.5" thickBot="1" x14ac:dyDescent="0.35">
      <c r="B154" s="183" t="s">
        <v>330</v>
      </c>
      <c r="C154" s="355" t="s">
        <v>131</v>
      </c>
      <c r="D154" s="6">
        <v>1</v>
      </c>
      <c r="E154" s="356"/>
      <c r="F154" s="7">
        <f>IF(AND(F155&lt;&gt;"",F156&lt;&gt;""),"Nhập sai",IF(AND(F155&lt;&gt;"",F157&lt;&gt;""),"Nhập sai",IF(AND(F156&lt;&gt;"",F157&lt;&gt;""),"Nhập sai",F155+F156+F157)))</f>
        <v>0</v>
      </c>
      <c r="G154" s="5"/>
      <c r="H154" s="5"/>
      <c r="I154" s="5"/>
    </row>
    <row r="155" spans="2:9" ht="37.5" x14ac:dyDescent="0.3">
      <c r="B155" s="485"/>
      <c r="C155" s="207" t="s">
        <v>391</v>
      </c>
      <c r="D155" s="60"/>
      <c r="E155" s="357"/>
      <c r="F155" s="22"/>
      <c r="G155" s="20"/>
      <c r="H155" s="20"/>
      <c r="I155" s="20"/>
    </row>
    <row r="156" spans="2:9" ht="56.25" x14ac:dyDescent="0.3">
      <c r="B156" s="484"/>
      <c r="C156" s="208" t="s">
        <v>392</v>
      </c>
      <c r="D156" s="17"/>
      <c r="E156" s="354"/>
      <c r="F156" s="169"/>
      <c r="G156" s="62"/>
      <c r="H156" s="62"/>
      <c r="I156" s="62"/>
    </row>
    <row r="157" spans="2:9" ht="20.25" thickBot="1" x14ac:dyDescent="0.35">
      <c r="B157" s="483"/>
      <c r="C157" s="209" t="s">
        <v>134</v>
      </c>
      <c r="D157" s="43"/>
      <c r="E157" s="358"/>
      <c r="F157" s="42"/>
      <c r="G157" s="36"/>
      <c r="H157" s="36"/>
      <c r="I157" s="36"/>
    </row>
    <row r="158" spans="2:9" ht="20.25" thickBot="1" x14ac:dyDescent="0.35">
      <c r="B158" s="287" t="s">
        <v>393</v>
      </c>
      <c r="C158" s="355" t="s">
        <v>394</v>
      </c>
      <c r="D158" s="43">
        <v>1</v>
      </c>
      <c r="E158" s="358"/>
      <c r="F158" s="4">
        <f>IF(AND(F159&lt;&gt;"",F160&lt;&gt;""),"Nhập sai",F159+F160)</f>
        <v>0</v>
      </c>
      <c r="G158" s="36"/>
      <c r="H158" s="36"/>
      <c r="I158" s="36"/>
    </row>
    <row r="159" spans="2:9" ht="56.25" x14ac:dyDescent="0.3">
      <c r="B159" s="485"/>
      <c r="C159" s="207" t="s">
        <v>395</v>
      </c>
      <c r="D159" s="60"/>
      <c r="E159" s="357"/>
      <c r="F159" s="22"/>
      <c r="G159" s="20"/>
      <c r="H159" s="20"/>
      <c r="I159" s="20"/>
    </row>
    <row r="160" spans="2:9" ht="57" thickBot="1" x14ac:dyDescent="0.35">
      <c r="B160" s="483"/>
      <c r="C160" s="359" t="s">
        <v>396</v>
      </c>
      <c r="D160" s="360"/>
      <c r="E160" s="361"/>
      <c r="F160" s="362"/>
      <c r="G160" s="363"/>
      <c r="H160" s="363"/>
      <c r="I160" s="363"/>
    </row>
    <row r="161" spans="2:9" ht="38.25" thickBot="1" x14ac:dyDescent="0.35">
      <c r="B161" s="287">
        <v>5</v>
      </c>
      <c r="C161" s="355" t="s">
        <v>135</v>
      </c>
      <c r="D161" s="6">
        <v>8</v>
      </c>
      <c r="E161" s="356"/>
      <c r="F161" s="7">
        <f>IF(OR(F162="Nhập sai",F169="Nhập sai",F173="Nhập sai",F180="Nhập sai",F190="Nhập sai"),"Nhập sai",F162+F169+F173+F180+F190)</f>
        <v>0</v>
      </c>
      <c r="G161" s="5"/>
      <c r="H161" s="5"/>
      <c r="I161" s="5"/>
    </row>
    <row r="162" spans="2:9" ht="37.5" x14ac:dyDescent="0.3">
      <c r="B162" s="286" t="s">
        <v>331</v>
      </c>
      <c r="C162" s="292" t="s">
        <v>136</v>
      </c>
      <c r="D162" s="11">
        <v>1</v>
      </c>
      <c r="E162" s="343"/>
      <c r="F162" s="13">
        <f>IF(OR(F163="Nhập sai",F166="Nhập sai"),"Nhập sai",F163+F166)</f>
        <v>0</v>
      </c>
      <c r="G162" s="10"/>
      <c r="H162" s="10"/>
      <c r="I162" s="10"/>
    </row>
    <row r="163" spans="2:9" ht="19.5" x14ac:dyDescent="0.3">
      <c r="B163" s="188" t="s">
        <v>240</v>
      </c>
      <c r="C163" s="212" t="s">
        <v>241</v>
      </c>
      <c r="D163" s="17">
        <v>0.5</v>
      </c>
      <c r="E163" s="354"/>
      <c r="F163" s="131">
        <f>IF(AND(F164&lt;&gt;"",F165&lt;&gt;""),"Nhập sai",F164+F165)</f>
        <v>0</v>
      </c>
      <c r="G163" s="16"/>
      <c r="H163" s="16"/>
      <c r="I163" s="16"/>
    </row>
    <row r="164" spans="2:9" x14ac:dyDescent="0.3">
      <c r="B164" s="462"/>
      <c r="C164" s="207" t="s">
        <v>244</v>
      </c>
      <c r="D164" s="21"/>
      <c r="E164" s="364"/>
      <c r="F164" s="22"/>
      <c r="G164" s="10"/>
      <c r="H164" s="10"/>
      <c r="I164" s="10"/>
    </row>
    <row r="165" spans="2:9" x14ac:dyDescent="0.3">
      <c r="B165" s="463"/>
      <c r="C165" s="365" t="s">
        <v>397</v>
      </c>
      <c r="D165" s="150"/>
      <c r="E165" s="366"/>
      <c r="F165" s="98"/>
      <c r="G165" s="129"/>
      <c r="H165" s="129"/>
      <c r="I165" s="129"/>
    </row>
    <row r="166" spans="2:9" ht="19.5" x14ac:dyDescent="0.3">
      <c r="B166" s="188" t="s">
        <v>242</v>
      </c>
      <c r="C166" s="212" t="s">
        <v>398</v>
      </c>
      <c r="D166" s="17">
        <v>0.5</v>
      </c>
      <c r="E166" s="367"/>
      <c r="F166" s="131">
        <f>IF(AND(F167&lt;&gt;"",F168&lt;&gt;""),"Nhập sai",F167+F168)</f>
        <v>0</v>
      </c>
      <c r="G166" s="16"/>
      <c r="H166" s="16"/>
      <c r="I166" s="16"/>
    </row>
    <row r="167" spans="2:9" ht="56.25" x14ac:dyDescent="0.3">
      <c r="B167" s="462"/>
      <c r="C167" s="207" t="s">
        <v>270</v>
      </c>
      <c r="D167" s="21"/>
      <c r="E167" s="364"/>
      <c r="F167" s="22"/>
      <c r="G167" s="10"/>
      <c r="H167" s="10"/>
      <c r="I167" s="10"/>
    </row>
    <row r="168" spans="2:9" ht="38.25" thickBot="1" x14ac:dyDescent="0.35">
      <c r="B168" s="461"/>
      <c r="C168" s="342" t="s">
        <v>137</v>
      </c>
      <c r="D168" s="142"/>
      <c r="E168" s="368"/>
      <c r="F168" s="57"/>
      <c r="G168" s="134"/>
      <c r="H168" s="134"/>
      <c r="I168" s="134"/>
    </row>
    <row r="169" spans="2:9" ht="38.25" thickBot="1" x14ac:dyDescent="0.35">
      <c r="B169" s="183" t="s">
        <v>332</v>
      </c>
      <c r="C169" s="355" t="s">
        <v>138</v>
      </c>
      <c r="D169" s="6">
        <v>1</v>
      </c>
      <c r="E169" s="369"/>
      <c r="F169" s="7">
        <f>IF(AND(F170&lt;&gt;"",F171&lt;&gt;""),"Nhập sai",IF(AND(F170&lt;&gt;"",F172&lt;&gt;""),"Nhập sai",IF(AND(F171&lt;&gt;"",F172&lt;&gt;""),"Nhập sai",F170+F171+F172)))</f>
        <v>0</v>
      </c>
      <c r="G169" s="5"/>
      <c r="H169" s="5"/>
      <c r="I169" s="5"/>
    </row>
    <row r="170" spans="2:9" x14ac:dyDescent="0.3">
      <c r="B170" s="459"/>
      <c r="C170" s="207" t="s">
        <v>139</v>
      </c>
      <c r="D170" s="21"/>
      <c r="E170" s="364"/>
      <c r="F170" s="22"/>
      <c r="G170" s="10"/>
      <c r="H170" s="10"/>
      <c r="I170" s="10"/>
    </row>
    <row r="171" spans="2:9" ht="37.5" x14ac:dyDescent="0.3">
      <c r="B171" s="460"/>
      <c r="C171" s="223" t="s">
        <v>140</v>
      </c>
      <c r="D171" s="24"/>
      <c r="E171" s="370"/>
      <c r="F171" s="26"/>
      <c r="G171" s="136"/>
      <c r="H171" s="136"/>
      <c r="I171" s="136"/>
    </row>
    <row r="172" spans="2:9" ht="19.5" thickBot="1" x14ac:dyDescent="0.35">
      <c r="B172" s="461"/>
      <c r="C172" s="209" t="s">
        <v>141</v>
      </c>
      <c r="D172" s="371"/>
      <c r="E172" s="369"/>
      <c r="F172" s="42"/>
      <c r="G172" s="5"/>
      <c r="H172" s="5"/>
      <c r="I172" s="5"/>
    </row>
    <row r="173" spans="2:9" ht="37.5" x14ac:dyDescent="0.3">
      <c r="B173" s="202" t="s">
        <v>333</v>
      </c>
      <c r="C173" s="292" t="s">
        <v>142</v>
      </c>
      <c r="D173" s="11">
        <v>1</v>
      </c>
      <c r="E173" s="364"/>
      <c r="F173" s="13">
        <f>IF(OR(F174="Nhập sai",F177="Nhập sai"),"Nhập sai",F174+F177)</f>
        <v>0</v>
      </c>
      <c r="G173" s="10"/>
      <c r="H173" s="10"/>
      <c r="I173" s="10"/>
    </row>
    <row r="174" spans="2:9" ht="58.5" x14ac:dyDescent="0.3">
      <c r="B174" s="188" t="s">
        <v>245</v>
      </c>
      <c r="C174" s="372" t="s">
        <v>399</v>
      </c>
      <c r="D174" s="17"/>
      <c r="E174" s="354"/>
      <c r="F174" s="131">
        <f>IF(AND(F175&lt;&gt;"",F176&lt;&gt;""),"Nhập sai",F175+F176)</f>
        <v>0</v>
      </c>
      <c r="G174" s="16"/>
      <c r="H174" s="16"/>
      <c r="I174" s="16"/>
    </row>
    <row r="175" spans="2:9" x14ac:dyDescent="0.3">
      <c r="B175" s="462"/>
      <c r="C175" s="207" t="s">
        <v>247</v>
      </c>
      <c r="D175" s="21"/>
      <c r="E175" s="364"/>
      <c r="F175" s="22"/>
      <c r="G175" s="10"/>
      <c r="H175" s="10"/>
      <c r="I175" s="10"/>
    </row>
    <row r="176" spans="2:9" x14ac:dyDescent="0.3">
      <c r="B176" s="463"/>
      <c r="C176" s="344" t="s">
        <v>72</v>
      </c>
      <c r="D176" s="30"/>
      <c r="E176" s="373"/>
      <c r="F176" s="32"/>
      <c r="G176" s="374"/>
      <c r="H176" s="374"/>
      <c r="I176" s="374"/>
    </row>
    <row r="177" spans="2:9" ht="39" x14ac:dyDescent="0.3">
      <c r="B177" s="188" t="s">
        <v>248</v>
      </c>
      <c r="C177" s="212" t="s">
        <v>400</v>
      </c>
      <c r="D177" s="17"/>
      <c r="E177" s="354"/>
      <c r="F177" s="18">
        <f>IF(AND(E178&lt;&gt;"",E179&lt;&gt;""),"Nhập sai",IF(AND(F178="",F179=""),0,IF(E179&lt;&gt;"",0,F178)))</f>
        <v>0</v>
      </c>
      <c r="G177" s="16"/>
      <c r="H177" s="16"/>
      <c r="I177" s="16"/>
    </row>
    <row r="178" spans="2:9" ht="75" x14ac:dyDescent="0.3">
      <c r="B178" s="462"/>
      <c r="C178" s="346" t="s">
        <v>401</v>
      </c>
      <c r="D178" s="11"/>
      <c r="E178" s="375"/>
      <c r="F178" s="48" t="str">
        <f>IF(E178="","",(E178*0.5)/1)</f>
        <v/>
      </c>
      <c r="G178" s="10"/>
      <c r="H178" s="10"/>
      <c r="I178" s="10"/>
    </row>
    <row r="179" spans="2:9" ht="19.5" thickBot="1" x14ac:dyDescent="0.35">
      <c r="B179" s="461"/>
      <c r="C179" s="342" t="s">
        <v>19</v>
      </c>
      <c r="D179" s="66"/>
      <c r="E179" s="376"/>
      <c r="F179" s="56" t="str">
        <f>IF(E179&lt;&gt;"",0,"")</f>
        <v/>
      </c>
      <c r="G179" s="58"/>
      <c r="H179" s="58"/>
      <c r="I179" s="58"/>
    </row>
    <row r="180" spans="2:9" ht="37.5" x14ac:dyDescent="0.3">
      <c r="B180" s="202" t="s">
        <v>334</v>
      </c>
      <c r="C180" s="292" t="s">
        <v>143</v>
      </c>
      <c r="D180" s="11">
        <v>3</v>
      </c>
      <c r="E180" s="364"/>
      <c r="F180" s="13">
        <f>IF(OR(F181="Nhập sai",F184="Nhập sai",F187="Nhập sai"),"Nhập sai",F181+F184+F187)</f>
        <v>0</v>
      </c>
      <c r="G180" s="10"/>
      <c r="H180" s="10"/>
      <c r="I180" s="10"/>
    </row>
    <row r="181" spans="2:9" ht="39" x14ac:dyDescent="0.3">
      <c r="B181" s="188" t="s">
        <v>144</v>
      </c>
      <c r="C181" s="212" t="s">
        <v>145</v>
      </c>
      <c r="D181" s="17">
        <v>1</v>
      </c>
      <c r="E181" s="354"/>
      <c r="F181" s="18">
        <f>IF(AND(F182&lt;&gt;"",F183&lt;&gt;""),"Nhập sai",F182+F183)</f>
        <v>0</v>
      </c>
      <c r="G181" s="16"/>
      <c r="H181" s="16"/>
      <c r="I181" s="16"/>
    </row>
    <row r="182" spans="2:9" x14ac:dyDescent="0.3">
      <c r="B182" s="462"/>
      <c r="C182" s="207" t="s">
        <v>47</v>
      </c>
      <c r="D182" s="11"/>
      <c r="E182" s="343"/>
      <c r="F182" s="22"/>
      <c r="G182" s="14"/>
      <c r="H182" s="14"/>
      <c r="I182" s="14"/>
    </row>
    <row r="183" spans="2:9" x14ac:dyDescent="0.3">
      <c r="B183" s="463"/>
      <c r="C183" s="344" t="s">
        <v>48</v>
      </c>
      <c r="D183" s="68"/>
      <c r="E183" s="377"/>
      <c r="F183" s="32"/>
      <c r="G183" s="33"/>
      <c r="H183" s="33"/>
      <c r="I183" s="33"/>
    </row>
    <row r="184" spans="2:9" ht="39" x14ac:dyDescent="0.3">
      <c r="B184" s="188" t="s">
        <v>146</v>
      </c>
      <c r="C184" s="212" t="s">
        <v>147</v>
      </c>
      <c r="D184" s="17">
        <v>1</v>
      </c>
      <c r="E184" s="354"/>
      <c r="F184" s="18">
        <f>IF(AND(F185&lt;&gt;"",F186&lt;&gt;""),"Nhập sai",F185+F186)</f>
        <v>0</v>
      </c>
      <c r="G184" s="16"/>
      <c r="H184" s="16"/>
      <c r="I184" s="16"/>
    </row>
    <row r="185" spans="2:9" x14ac:dyDescent="0.3">
      <c r="B185" s="462"/>
      <c r="C185" s="207" t="s">
        <v>47</v>
      </c>
      <c r="D185" s="21"/>
      <c r="E185" s="364"/>
      <c r="F185" s="22"/>
      <c r="G185" s="14"/>
      <c r="H185" s="14"/>
      <c r="I185" s="14"/>
    </row>
    <row r="186" spans="2:9" x14ac:dyDescent="0.3">
      <c r="B186" s="463"/>
      <c r="C186" s="365" t="s">
        <v>48</v>
      </c>
      <c r="D186" s="150"/>
      <c r="E186" s="366"/>
      <c r="F186" s="98"/>
      <c r="G186" s="75"/>
      <c r="H186" s="75"/>
      <c r="I186" s="75"/>
    </row>
    <row r="187" spans="2:9" ht="39" x14ac:dyDescent="0.3">
      <c r="B187" s="188" t="s">
        <v>148</v>
      </c>
      <c r="C187" s="212" t="s">
        <v>149</v>
      </c>
      <c r="D187" s="17">
        <v>1</v>
      </c>
      <c r="E187" s="354"/>
      <c r="F187" s="18">
        <f>IF(AND(F188&lt;&gt;"",F189&lt;&gt;""),"Nhập sai",F188+F189)</f>
        <v>0</v>
      </c>
      <c r="G187" s="16"/>
      <c r="H187" s="16"/>
      <c r="I187" s="16"/>
    </row>
    <row r="188" spans="2:9" ht="56.25" x14ac:dyDescent="0.3">
      <c r="B188" s="462"/>
      <c r="C188" s="207" t="s">
        <v>150</v>
      </c>
      <c r="D188" s="21"/>
      <c r="E188" s="364"/>
      <c r="F188" s="22"/>
      <c r="G188" s="14"/>
      <c r="H188" s="14"/>
      <c r="I188" s="14"/>
    </row>
    <row r="189" spans="2:9" ht="38.25" thickBot="1" x14ac:dyDescent="0.35">
      <c r="B189" s="461"/>
      <c r="C189" s="342" t="s">
        <v>151</v>
      </c>
      <c r="D189" s="142"/>
      <c r="E189" s="368"/>
      <c r="F189" s="57"/>
      <c r="G189" s="58"/>
      <c r="H189" s="58"/>
      <c r="I189" s="58"/>
    </row>
    <row r="190" spans="2:9" ht="37.5" x14ac:dyDescent="0.3">
      <c r="B190" s="202" t="s">
        <v>335</v>
      </c>
      <c r="C190" s="292" t="s">
        <v>152</v>
      </c>
      <c r="D190" s="11">
        <v>2</v>
      </c>
      <c r="E190" s="364"/>
      <c r="F190" s="13">
        <f>IF(AND(F191&lt;&gt;"",F192&lt;&gt;""),"Nhập sai",IF(AND(F191&lt;&gt;"",F193&lt;&gt;""),"Nhập sai",IF(AND(F192&lt;&gt;"",F193&lt;&gt;""),"Nhập sai",F191+F192+F193)))</f>
        <v>0</v>
      </c>
      <c r="G190" s="10"/>
      <c r="H190" s="10"/>
      <c r="I190" s="10"/>
    </row>
    <row r="191" spans="2:9" ht="75" x14ac:dyDescent="0.3">
      <c r="B191" s="482"/>
      <c r="C191" s="208" t="s">
        <v>153</v>
      </c>
      <c r="D191" s="63">
        <v>2</v>
      </c>
      <c r="E191" s="367"/>
      <c r="F191" s="378"/>
      <c r="G191" s="62"/>
      <c r="H191" s="62"/>
      <c r="I191" s="62"/>
    </row>
    <row r="192" spans="2:9" ht="75" x14ac:dyDescent="0.3">
      <c r="B192" s="484"/>
      <c r="C192" s="208" t="s">
        <v>154</v>
      </c>
      <c r="D192" s="63">
        <v>1</v>
      </c>
      <c r="E192" s="367"/>
      <c r="F192" s="378"/>
      <c r="G192" s="62"/>
      <c r="H192" s="62"/>
      <c r="I192" s="62"/>
    </row>
    <row r="193" spans="2:9" ht="75.75" thickBot="1" x14ac:dyDescent="0.35">
      <c r="B193" s="483"/>
      <c r="C193" s="209" t="s">
        <v>402</v>
      </c>
      <c r="D193" s="44">
        <v>0</v>
      </c>
      <c r="E193" s="379"/>
      <c r="F193" s="143"/>
      <c r="G193" s="36"/>
      <c r="H193" s="36"/>
      <c r="I193" s="36"/>
    </row>
    <row r="194" spans="2:9" ht="19.5" thickBot="1" x14ac:dyDescent="0.35">
      <c r="B194" s="287">
        <v>6</v>
      </c>
      <c r="C194" s="355" t="s">
        <v>156</v>
      </c>
      <c r="D194" s="6">
        <v>8</v>
      </c>
      <c r="E194" s="356"/>
      <c r="F194" s="7">
        <f>IF(OR(F195="Nhập sai",F202="Nhập sai",F209="Nhập sai",F216="Nhập sai"),"Nhập sai",F195+F202+F209+F216)</f>
        <v>0</v>
      </c>
      <c r="G194" s="39"/>
      <c r="H194" s="39"/>
      <c r="I194" s="39"/>
    </row>
    <row r="195" spans="2:9" ht="37.5" x14ac:dyDescent="0.3">
      <c r="B195" s="286" t="s">
        <v>336</v>
      </c>
      <c r="C195" s="292" t="s">
        <v>157</v>
      </c>
      <c r="D195" s="11">
        <v>2</v>
      </c>
      <c r="E195" s="343"/>
      <c r="F195" s="13">
        <f>IF(OR(F196="Nhập sai",F199="Nhập sai"),"Nhập sai",F196+F199)</f>
        <v>0</v>
      </c>
      <c r="G195" s="14"/>
      <c r="H195" s="14"/>
      <c r="I195" s="14"/>
    </row>
    <row r="196" spans="2:9" s="380" customFormat="1" ht="19.5" x14ac:dyDescent="0.35">
      <c r="B196" s="188" t="s">
        <v>158</v>
      </c>
      <c r="C196" s="212" t="s">
        <v>159</v>
      </c>
      <c r="D196" s="17">
        <v>1</v>
      </c>
      <c r="E196" s="354"/>
      <c r="F196" s="18">
        <f>IF(AND(F197&lt;&gt;"",F198&lt;&gt;""),"Nhập sai",F197+F198)</f>
        <v>0</v>
      </c>
      <c r="G196" s="16"/>
      <c r="H196" s="16"/>
      <c r="I196" s="16"/>
    </row>
    <row r="197" spans="2:9" x14ac:dyDescent="0.3">
      <c r="B197" s="462"/>
      <c r="C197" s="207" t="s">
        <v>47</v>
      </c>
      <c r="D197" s="103"/>
      <c r="E197" s="381"/>
      <c r="F197" s="22"/>
      <c r="G197" s="20"/>
      <c r="H197" s="20"/>
      <c r="I197" s="20"/>
    </row>
    <row r="198" spans="2:9" x14ac:dyDescent="0.3">
      <c r="B198" s="463"/>
      <c r="C198" s="344" t="s">
        <v>48</v>
      </c>
      <c r="D198" s="106"/>
      <c r="E198" s="382"/>
      <c r="F198" s="32"/>
      <c r="G198" s="29"/>
      <c r="H198" s="29"/>
      <c r="I198" s="29"/>
    </row>
    <row r="199" spans="2:9" s="380" customFormat="1" ht="19.5" x14ac:dyDescent="0.35">
      <c r="B199" s="188" t="s">
        <v>160</v>
      </c>
      <c r="C199" s="212" t="s">
        <v>161</v>
      </c>
      <c r="D199" s="17">
        <v>1</v>
      </c>
      <c r="E199" s="354"/>
      <c r="F199" s="18">
        <f>IF(AND(F200&lt;&gt;"",F201&lt;&gt;""),"Nhập sai",F200+F201)</f>
        <v>0</v>
      </c>
      <c r="G199" s="16"/>
      <c r="H199" s="16"/>
      <c r="I199" s="16"/>
    </row>
    <row r="200" spans="2:9" x14ac:dyDescent="0.3">
      <c r="B200" s="462"/>
      <c r="C200" s="207" t="s">
        <v>162</v>
      </c>
      <c r="D200" s="11"/>
      <c r="E200" s="343"/>
      <c r="F200" s="22"/>
      <c r="G200" s="14"/>
      <c r="H200" s="14"/>
      <c r="I200" s="14"/>
    </row>
    <row r="201" spans="2:9" ht="19.5" thickBot="1" x14ac:dyDescent="0.35">
      <c r="B201" s="461"/>
      <c r="C201" s="342" t="s">
        <v>163</v>
      </c>
      <c r="D201" s="66"/>
      <c r="E201" s="383"/>
      <c r="F201" s="57"/>
      <c r="G201" s="58"/>
      <c r="H201" s="58"/>
      <c r="I201" s="58"/>
    </row>
    <row r="202" spans="2:9" x14ac:dyDescent="0.3">
      <c r="B202" s="202" t="s">
        <v>337</v>
      </c>
      <c r="C202" s="292" t="s">
        <v>164</v>
      </c>
      <c r="D202" s="11">
        <v>2</v>
      </c>
      <c r="E202" s="343"/>
      <c r="F202" s="13">
        <f>IF(OR(F203="Nhập sai",F206="Nhập sai"),"Nhập sai",F203+F206)</f>
        <v>0</v>
      </c>
      <c r="G202" s="10"/>
      <c r="H202" s="10"/>
      <c r="I202" s="10"/>
    </row>
    <row r="203" spans="2:9" ht="39" x14ac:dyDescent="0.3">
      <c r="B203" s="188" t="s">
        <v>165</v>
      </c>
      <c r="C203" s="212" t="s">
        <v>166</v>
      </c>
      <c r="D203" s="17">
        <v>1</v>
      </c>
      <c r="E203" s="354"/>
      <c r="F203" s="18">
        <f>IF(AND(F204&lt;&gt;"",F205&lt;&gt;""),"Nhập sai",F204+F205)</f>
        <v>0</v>
      </c>
      <c r="G203" s="16"/>
      <c r="H203" s="16"/>
      <c r="I203" s="16"/>
    </row>
    <row r="204" spans="2:9" x14ac:dyDescent="0.3">
      <c r="B204" s="462"/>
      <c r="C204" s="207" t="s">
        <v>71</v>
      </c>
      <c r="D204" s="21"/>
      <c r="E204" s="364"/>
      <c r="F204" s="22"/>
      <c r="G204" s="14"/>
      <c r="H204" s="14"/>
      <c r="I204" s="14"/>
    </row>
    <row r="205" spans="2:9" x14ac:dyDescent="0.3">
      <c r="B205" s="463"/>
      <c r="C205" s="365" t="s">
        <v>72</v>
      </c>
      <c r="D205" s="150"/>
      <c r="E205" s="366"/>
      <c r="F205" s="98"/>
      <c r="G205" s="75"/>
      <c r="H205" s="75"/>
      <c r="I205" s="75"/>
    </row>
    <row r="206" spans="2:9" ht="39" x14ac:dyDescent="0.3">
      <c r="B206" s="188" t="s">
        <v>167</v>
      </c>
      <c r="C206" s="212" t="s">
        <v>168</v>
      </c>
      <c r="D206" s="17">
        <v>1</v>
      </c>
      <c r="E206" s="354"/>
      <c r="F206" s="18">
        <f>IF(AND(F207&lt;&gt;"",F208&lt;&gt;""),"Nhập sai",F207+F208)</f>
        <v>0</v>
      </c>
      <c r="G206" s="16"/>
      <c r="H206" s="16"/>
      <c r="I206" s="16"/>
    </row>
    <row r="207" spans="2:9" ht="37.5" x14ac:dyDescent="0.3">
      <c r="B207" s="462"/>
      <c r="C207" s="207" t="s">
        <v>169</v>
      </c>
      <c r="D207" s="11"/>
      <c r="E207" s="343"/>
      <c r="F207" s="22"/>
      <c r="G207" s="14"/>
      <c r="H207" s="14"/>
      <c r="I207" s="14"/>
    </row>
    <row r="208" spans="2:9" ht="38.25" thickBot="1" x14ac:dyDescent="0.35">
      <c r="B208" s="461"/>
      <c r="C208" s="342" t="s">
        <v>170</v>
      </c>
      <c r="D208" s="66"/>
      <c r="E208" s="383"/>
      <c r="F208" s="57"/>
      <c r="G208" s="58"/>
      <c r="H208" s="58"/>
      <c r="I208" s="58"/>
    </row>
    <row r="209" spans="2:9" ht="37.5" x14ac:dyDescent="0.3">
      <c r="B209" s="202" t="s">
        <v>338</v>
      </c>
      <c r="C209" s="292" t="s">
        <v>403</v>
      </c>
      <c r="D209" s="11">
        <v>2</v>
      </c>
      <c r="E209" s="343"/>
      <c r="F209" s="13">
        <f>IF(OR(F210="Nhập sai",F213="Nhập sai"),"Nhập sai",F210+F213)</f>
        <v>0</v>
      </c>
      <c r="G209" s="10"/>
      <c r="H209" s="10"/>
      <c r="I209" s="10"/>
    </row>
    <row r="210" spans="2:9" s="380" customFormat="1" ht="39" x14ac:dyDescent="0.35">
      <c r="B210" s="188" t="s">
        <v>172</v>
      </c>
      <c r="C210" s="212" t="s">
        <v>173</v>
      </c>
      <c r="D210" s="17">
        <v>1</v>
      </c>
      <c r="E210" s="354"/>
      <c r="F210" s="18">
        <f>IF(AND(F211&lt;&gt;"",F212&lt;&gt;""),"Nhập sai",F211+F212)</f>
        <v>0</v>
      </c>
      <c r="G210" s="16"/>
      <c r="H210" s="16"/>
      <c r="I210" s="16"/>
    </row>
    <row r="211" spans="2:9" x14ac:dyDescent="0.3">
      <c r="B211" s="462"/>
      <c r="C211" s="207" t="s">
        <v>71</v>
      </c>
      <c r="D211" s="21"/>
      <c r="E211" s="364"/>
      <c r="F211" s="22"/>
      <c r="G211" s="14"/>
      <c r="H211" s="14"/>
      <c r="I211" s="14"/>
    </row>
    <row r="212" spans="2:9" x14ac:dyDescent="0.3">
      <c r="B212" s="463"/>
      <c r="C212" s="344" t="s">
        <v>72</v>
      </c>
      <c r="D212" s="30"/>
      <c r="E212" s="373"/>
      <c r="F212" s="32"/>
      <c r="G212" s="33"/>
      <c r="H212" s="33"/>
      <c r="I212" s="33"/>
    </row>
    <row r="213" spans="2:9" ht="39" x14ac:dyDescent="0.3">
      <c r="B213" s="188" t="s">
        <v>174</v>
      </c>
      <c r="C213" s="212" t="s">
        <v>175</v>
      </c>
      <c r="D213" s="17">
        <v>1</v>
      </c>
      <c r="E213" s="354"/>
      <c r="F213" s="18">
        <f>IF(AND(F214&lt;&gt;"",F215&lt;&gt;""),"Nhập sai",F214+F215)</f>
        <v>0</v>
      </c>
      <c r="G213" s="16"/>
      <c r="H213" s="16"/>
      <c r="I213" s="16"/>
    </row>
    <row r="214" spans="2:9" ht="37.5" x14ac:dyDescent="0.3">
      <c r="B214" s="462"/>
      <c r="C214" s="207" t="s">
        <v>233</v>
      </c>
      <c r="D214" s="11"/>
      <c r="E214" s="343"/>
      <c r="F214" s="22"/>
      <c r="G214" s="14"/>
      <c r="H214" s="14"/>
      <c r="I214" s="14"/>
    </row>
    <row r="215" spans="2:9" ht="38.25" thickBot="1" x14ac:dyDescent="0.35">
      <c r="B215" s="461"/>
      <c r="C215" s="342" t="s">
        <v>234</v>
      </c>
      <c r="D215" s="66"/>
      <c r="E215" s="383"/>
      <c r="F215" s="57"/>
      <c r="G215" s="58"/>
      <c r="H215" s="58"/>
      <c r="I215" s="58"/>
    </row>
    <row r="216" spans="2:9" ht="56.25" x14ac:dyDescent="0.3">
      <c r="B216" s="202" t="s">
        <v>339</v>
      </c>
      <c r="C216" s="292" t="s">
        <v>176</v>
      </c>
      <c r="D216" s="11">
        <v>2</v>
      </c>
      <c r="E216" s="343"/>
      <c r="F216" s="13">
        <f>IF(OR(F218="Nhập sai",F220="Nhập sai"),"Nhập sai",F218+F220)</f>
        <v>0</v>
      </c>
      <c r="G216" s="10"/>
      <c r="H216" s="10"/>
      <c r="I216" s="10"/>
    </row>
    <row r="217" spans="2:9" ht="19.5" x14ac:dyDescent="0.3">
      <c r="B217" s="188" t="s">
        <v>177</v>
      </c>
      <c r="C217" s="212" t="s">
        <v>404</v>
      </c>
      <c r="D217" s="17">
        <v>1</v>
      </c>
      <c r="E217" s="354"/>
      <c r="F217" s="18">
        <f>IF(AND(F218&lt;&gt;"",F219&lt;&gt;""),"Nhập sai",F218+F219)</f>
        <v>0</v>
      </c>
      <c r="G217" s="16"/>
      <c r="H217" s="16"/>
      <c r="I217" s="16"/>
    </row>
    <row r="218" spans="2:9" x14ac:dyDescent="0.3">
      <c r="B218" s="462"/>
      <c r="C218" s="207" t="s">
        <v>47</v>
      </c>
      <c r="D218" s="21"/>
      <c r="E218" s="364"/>
      <c r="F218" s="22"/>
      <c r="G218" s="14"/>
      <c r="H218" s="14"/>
      <c r="I218" s="14"/>
    </row>
    <row r="219" spans="2:9" x14ac:dyDescent="0.3">
      <c r="B219" s="463"/>
      <c r="C219" s="344" t="s">
        <v>48</v>
      </c>
      <c r="D219" s="30"/>
      <c r="E219" s="373"/>
      <c r="F219" s="32"/>
      <c r="G219" s="33"/>
      <c r="H219" s="33"/>
      <c r="I219" s="33"/>
    </row>
    <row r="220" spans="2:9" ht="19.5" x14ac:dyDescent="0.3">
      <c r="B220" s="188" t="s">
        <v>178</v>
      </c>
      <c r="C220" s="212" t="s">
        <v>34</v>
      </c>
      <c r="D220" s="17">
        <v>1</v>
      </c>
      <c r="E220" s="18"/>
      <c r="F220" s="18">
        <f>IF(AND(E221&lt;&gt;"",E222&lt;&gt;""),"Nhập sai",IF(AND(F221="",F222=""),0,IF(E222&lt;&gt;"",0,F221)))</f>
        <v>0</v>
      </c>
      <c r="G220" s="16"/>
      <c r="H220" s="16"/>
      <c r="I220" s="16"/>
    </row>
    <row r="221" spans="2:9" ht="93.75" x14ac:dyDescent="0.3">
      <c r="B221" s="462"/>
      <c r="C221" s="305" t="s">
        <v>279</v>
      </c>
      <c r="D221" s="306"/>
      <c r="E221" s="47"/>
      <c r="F221" s="48" t="str">
        <f>IF(E221="","",(E221*1)/1)</f>
        <v/>
      </c>
      <c r="G221" s="35"/>
      <c r="H221" s="35"/>
      <c r="I221" s="35"/>
    </row>
    <row r="222" spans="2:9" ht="38.25" thickBot="1" x14ac:dyDescent="0.35">
      <c r="B222" s="461"/>
      <c r="C222" s="342" t="s">
        <v>35</v>
      </c>
      <c r="D222" s="66"/>
      <c r="E222" s="67"/>
      <c r="F222" s="56" t="str">
        <f>IF(E222&lt;&gt;"",0,"")</f>
        <v/>
      </c>
      <c r="G222" s="58"/>
      <c r="H222" s="58"/>
      <c r="I222" s="58"/>
    </row>
    <row r="223" spans="2:9" s="348" customFormat="1" ht="38.25" thickBot="1" x14ac:dyDescent="0.35">
      <c r="B223" s="183">
        <v>7</v>
      </c>
      <c r="C223" s="355" t="s">
        <v>179</v>
      </c>
      <c r="D223" s="6">
        <v>8</v>
      </c>
      <c r="E223" s="356"/>
      <c r="F223" s="7">
        <f>IF(OR(F224="Nhập sai",F243="Nhập sai",F247="Nhập sai"),"Nhập sai",F224+F243+F247)</f>
        <v>0</v>
      </c>
      <c r="G223" s="5"/>
      <c r="H223" s="5"/>
      <c r="I223" s="5"/>
    </row>
    <row r="224" spans="2:9" s="348" customFormat="1" x14ac:dyDescent="0.3">
      <c r="B224" s="202" t="s">
        <v>310</v>
      </c>
      <c r="C224" s="276" t="s">
        <v>180</v>
      </c>
      <c r="D224" s="122">
        <v>4</v>
      </c>
      <c r="E224" s="125"/>
      <c r="F224" s="123">
        <f>IF(OR(F225="Nhập sai",F232="Nhập sai",F235="Nhập sai",F239="Nhập sai"),"Nhập sai",F225+F232+F235+F239)</f>
        <v>0</v>
      </c>
      <c r="G224" s="121"/>
      <c r="H224" s="121"/>
      <c r="I224" s="121"/>
    </row>
    <row r="225" spans="2:9" s="348" customFormat="1" ht="84" customHeight="1" x14ac:dyDescent="0.3">
      <c r="B225" s="210" t="s">
        <v>181</v>
      </c>
      <c r="C225" s="315" t="s">
        <v>311</v>
      </c>
      <c r="D225" s="60">
        <v>1</v>
      </c>
      <c r="E225" s="322"/>
      <c r="F225" s="317">
        <f>IF(AND(F227&lt;&gt;"",F228&lt;&gt;""),"Nhập sai",F226+F229)</f>
        <v>0</v>
      </c>
      <c r="G225" s="318"/>
      <c r="H225" s="318"/>
      <c r="I225" s="318"/>
    </row>
    <row r="226" spans="2:9" s="348" customFormat="1" x14ac:dyDescent="0.3">
      <c r="B226" s="282" t="s">
        <v>251</v>
      </c>
      <c r="C226" s="510" t="s">
        <v>312</v>
      </c>
      <c r="D226" s="164">
        <v>0.5</v>
      </c>
      <c r="E226" s="170"/>
      <c r="F226" s="511">
        <f>IF(AND(F227&lt;&gt;"",F228&lt;&gt;""),"Nhập sai",F227+F228)</f>
        <v>0</v>
      </c>
      <c r="G226" s="165"/>
      <c r="H226" s="165"/>
      <c r="I226" s="165"/>
    </row>
    <row r="227" spans="2:9" s="348" customFormat="1" x14ac:dyDescent="0.3">
      <c r="B227" s="474"/>
      <c r="C227" s="213" t="s">
        <v>182</v>
      </c>
      <c r="D227" s="94"/>
      <c r="E227" s="250"/>
      <c r="F227" s="95"/>
      <c r="G227" s="96"/>
      <c r="H227" s="96"/>
      <c r="I227" s="96"/>
    </row>
    <row r="228" spans="2:9" s="348" customFormat="1" x14ac:dyDescent="0.3">
      <c r="B228" s="475"/>
      <c r="C228" s="220" t="s">
        <v>72</v>
      </c>
      <c r="D228" s="450"/>
      <c r="E228" s="451"/>
      <c r="F228" s="166"/>
      <c r="G228" s="167"/>
      <c r="H228" s="167"/>
      <c r="I228" s="167"/>
    </row>
    <row r="229" spans="2:9" s="348" customFormat="1" x14ac:dyDescent="0.3">
      <c r="B229" s="282" t="s">
        <v>252</v>
      </c>
      <c r="C229" s="510" t="s">
        <v>313</v>
      </c>
      <c r="D229" s="164">
        <v>0.5</v>
      </c>
      <c r="E229" s="418"/>
      <c r="F229" s="511">
        <f>IF(AND(E230&lt;&gt;"",E231&lt;&gt;""),"Nhập sai",IF(AND(F230="",F231=""),0,IF(E231&lt;&gt;"",0,F230)))</f>
        <v>0</v>
      </c>
      <c r="G229" s="165"/>
      <c r="H229" s="165"/>
      <c r="I229" s="165"/>
    </row>
    <row r="230" spans="2:9" s="348" customFormat="1" ht="75" x14ac:dyDescent="0.3">
      <c r="B230" s="474"/>
      <c r="C230" s="214" t="s">
        <v>273</v>
      </c>
      <c r="D230" s="94"/>
      <c r="E230" s="51"/>
      <c r="F230" s="52" t="str">
        <f>IF(E230="","",(E230*0.5)/1)</f>
        <v/>
      </c>
      <c r="G230" s="96"/>
      <c r="H230" s="96"/>
      <c r="I230" s="96"/>
    </row>
    <row r="231" spans="2:9" s="348" customFormat="1" x14ac:dyDescent="0.3">
      <c r="B231" s="475"/>
      <c r="C231" s="207" t="s">
        <v>19</v>
      </c>
      <c r="D231" s="11"/>
      <c r="E231" s="168"/>
      <c r="F231" s="12" t="str">
        <f>IF(E231&lt;&gt;"",0,"")</f>
        <v/>
      </c>
      <c r="G231" s="14"/>
      <c r="H231" s="14"/>
      <c r="I231" s="14"/>
    </row>
    <row r="232" spans="2:9" ht="58.5" x14ac:dyDescent="0.3">
      <c r="B232" s="188" t="s">
        <v>183</v>
      </c>
      <c r="C232" s="212" t="s">
        <v>184</v>
      </c>
      <c r="D232" s="17">
        <v>1</v>
      </c>
      <c r="E232" s="188"/>
      <c r="F232" s="131">
        <f>IF(AND(F233&lt;&gt;"",F234&lt;&gt;""),"Nhập sai",F233+F234)</f>
        <v>0</v>
      </c>
      <c r="G232" s="16"/>
      <c r="H232" s="16"/>
      <c r="I232" s="16"/>
    </row>
    <row r="233" spans="2:9" x14ac:dyDescent="0.3">
      <c r="B233" s="462"/>
      <c r="C233" s="207" t="s">
        <v>185</v>
      </c>
      <c r="D233" s="11"/>
      <c r="E233" s="343"/>
      <c r="F233" s="22"/>
      <c r="G233" s="14"/>
      <c r="H233" s="14"/>
      <c r="I233" s="14"/>
    </row>
    <row r="234" spans="2:9" x14ac:dyDescent="0.3">
      <c r="B234" s="463"/>
      <c r="C234" s="344" t="s">
        <v>186</v>
      </c>
      <c r="D234" s="68"/>
      <c r="E234" s="377"/>
      <c r="F234" s="32"/>
      <c r="G234" s="33"/>
      <c r="H234" s="33"/>
      <c r="I234" s="33"/>
    </row>
    <row r="235" spans="2:9" ht="39" x14ac:dyDescent="0.3">
      <c r="B235" s="188" t="s">
        <v>187</v>
      </c>
      <c r="C235" s="212" t="s">
        <v>188</v>
      </c>
      <c r="D235" s="17">
        <v>1</v>
      </c>
      <c r="E235" s="354"/>
      <c r="F235" s="18">
        <f>IF(AND(F236&lt;&gt;"",F237&lt;&gt;""),"Nhập sai",IF(AND(F236&lt;&gt;"",F238&lt;&gt;""),"Nhập sai",IF(AND(F237&lt;&gt;"",F238&lt;&gt;""),"Nhập sai",F236+F237+F238)))</f>
        <v>0</v>
      </c>
      <c r="G235" s="16"/>
      <c r="H235" s="16"/>
      <c r="I235" s="16"/>
    </row>
    <row r="236" spans="2:9" x14ac:dyDescent="0.3">
      <c r="B236" s="462"/>
      <c r="C236" s="207" t="s">
        <v>189</v>
      </c>
      <c r="D236" s="11"/>
      <c r="E236" s="343"/>
      <c r="F236" s="22"/>
      <c r="G236" s="14"/>
      <c r="H236" s="14"/>
      <c r="I236" s="14"/>
    </row>
    <row r="237" spans="2:9" x14ac:dyDescent="0.3">
      <c r="B237" s="460"/>
      <c r="C237" s="223" t="s">
        <v>190</v>
      </c>
      <c r="D237" s="65"/>
      <c r="E237" s="384"/>
      <c r="F237" s="26"/>
      <c r="G237" s="27"/>
      <c r="H237" s="27"/>
      <c r="I237" s="27"/>
    </row>
    <row r="238" spans="2:9" x14ac:dyDescent="0.3">
      <c r="B238" s="463"/>
      <c r="C238" s="207" t="s">
        <v>191</v>
      </c>
      <c r="D238" s="11"/>
      <c r="E238" s="343"/>
      <c r="F238" s="22"/>
      <c r="G238" s="14"/>
      <c r="H238" s="14"/>
      <c r="I238" s="14"/>
    </row>
    <row r="239" spans="2:9" ht="39" x14ac:dyDescent="0.3">
      <c r="B239" s="188" t="s">
        <v>192</v>
      </c>
      <c r="C239" s="212" t="s">
        <v>193</v>
      </c>
      <c r="D239" s="17">
        <v>1</v>
      </c>
      <c r="E239" s="354"/>
      <c r="F239" s="18">
        <f>IF(AND(F240&lt;&gt;"",F242&lt;&gt;""),"Nhập sai",IF(AND(F240&lt;&gt;"",F241&lt;&gt;""),"Nhập sai",IF(AND(F241&lt;&gt;"",F242&lt;&gt;""),"Nhập sai",F240+F241+F242)))</f>
        <v>0</v>
      </c>
      <c r="G239" s="16"/>
      <c r="H239" s="16"/>
      <c r="I239" s="16"/>
    </row>
    <row r="240" spans="2:9" x14ac:dyDescent="0.3">
      <c r="B240" s="462"/>
      <c r="C240" s="207" t="s">
        <v>194</v>
      </c>
      <c r="D240" s="11"/>
      <c r="E240" s="343"/>
      <c r="F240" s="22"/>
      <c r="G240" s="14"/>
      <c r="H240" s="14"/>
      <c r="I240" s="14"/>
    </row>
    <row r="241" spans="2:9" x14ac:dyDescent="0.3">
      <c r="B241" s="460"/>
      <c r="C241" s="385" t="s">
        <v>195</v>
      </c>
      <c r="D241" s="91"/>
      <c r="E241" s="386"/>
      <c r="F241" s="169"/>
      <c r="G241" s="126"/>
      <c r="H241" s="126"/>
      <c r="I241" s="126"/>
    </row>
    <row r="242" spans="2:9" ht="19.5" thickBot="1" x14ac:dyDescent="0.35">
      <c r="B242" s="461"/>
      <c r="C242" s="209" t="s">
        <v>196</v>
      </c>
      <c r="D242" s="6"/>
      <c r="E242" s="356"/>
      <c r="F242" s="42"/>
      <c r="G242" s="39"/>
      <c r="H242" s="39"/>
      <c r="I242" s="39"/>
    </row>
    <row r="243" spans="2:9" ht="19.5" thickBot="1" x14ac:dyDescent="0.35">
      <c r="B243" s="183" t="s">
        <v>340</v>
      </c>
      <c r="C243" s="355" t="s">
        <v>197</v>
      </c>
      <c r="D243" s="6">
        <v>2</v>
      </c>
      <c r="E243" s="356"/>
      <c r="F243" s="3">
        <f>IF(AND(F245&lt;&gt;"",F246&lt;&gt;""),"Nhập sai",F244+F245+F246)</f>
        <v>0</v>
      </c>
      <c r="G243" s="5"/>
      <c r="H243" s="5"/>
      <c r="I243" s="5"/>
    </row>
    <row r="244" spans="2:9" ht="56.25" x14ac:dyDescent="0.3">
      <c r="B244" s="387" t="s">
        <v>405</v>
      </c>
      <c r="C244" s="207" t="s">
        <v>198</v>
      </c>
      <c r="D244" s="21"/>
      <c r="E244" s="364"/>
      <c r="F244" s="22"/>
      <c r="G244" s="14"/>
      <c r="H244" s="14"/>
      <c r="I244" s="14"/>
    </row>
    <row r="245" spans="2:9" ht="56.25" x14ac:dyDescent="0.3">
      <c r="B245" s="482" t="s">
        <v>406</v>
      </c>
      <c r="C245" s="208" t="s">
        <v>199</v>
      </c>
      <c r="D245" s="149"/>
      <c r="E245" s="388"/>
      <c r="F245" s="169"/>
      <c r="G245" s="126"/>
      <c r="H245" s="126"/>
      <c r="I245" s="126"/>
    </row>
    <row r="246" spans="2:9" ht="38.25" thickBot="1" x14ac:dyDescent="0.35">
      <c r="B246" s="483"/>
      <c r="C246" s="209" t="s">
        <v>200</v>
      </c>
      <c r="D246" s="371"/>
      <c r="E246" s="369"/>
      <c r="F246" s="42"/>
      <c r="G246" s="39"/>
      <c r="H246" s="39"/>
      <c r="I246" s="39"/>
    </row>
    <row r="247" spans="2:9" ht="37.5" x14ac:dyDescent="0.3">
      <c r="B247" s="286" t="s">
        <v>341</v>
      </c>
      <c r="C247" s="292" t="s">
        <v>201</v>
      </c>
      <c r="D247" s="11">
        <v>2</v>
      </c>
      <c r="E247" s="343"/>
      <c r="F247" s="13">
        <f>IF(OR(F248="Nhập sai",F252="Nhập sai",F255="Nhập sai"),"Nhập sai",F248+F252+F255)</f>
        <v>0</v>
      </c>
      <c r="G247" s="10"/>
      <c r="H247" s="10"/>
      <c r="I247" s="10"/>
    </row>
    <row r="248" spans="2:9" ht="58.5" x14ac:dyDescent="0.3">
      <c r="B248" s="188" t="s">
        <v>202</v>
      </c>
      <c r="C248" s="212" t="s">
        <v>203</v>
      </c>
      <c r="D248" s="17" t="s">
        <v>299</v>
      </c>
      <c r="E248" s="354"/>
      <c r="F248" s="18">
        <f>IF(AND(F249&lt;&gt;"",F250&lt;&gt;""),"Nhập sai",IF(AND(F249&lt;&gt;"",F251&lt;&gt;""),"Nhập sai",IF(AND(F250&lt;&gt;"",F251&lt;&gt;""),"Nhập sai",F249+F250+F251)))</f>
        <v>0</v>
      </c>
      <c r="G248" s="16"/>
      <c r="H248" s="16"/>
      <c r="I248" s="16"/>
    </row>
    <row r="249" spans="2:9" ht="37.5" x14ac:dyDescent="0.3">
      <c r="B249" s="462"/>
      <c r="C249" s="207" t="s">
        <v>407</v>
      </c>
      <c r="D249" s="11"/>
      <c r="E249" s="343"/>
      <c r="F249" s="22"/>
      <c r="G249" s="14"/>
      <c r="H249" s="14"/>
      <c r="I249" s="14"/>
    </row>
    <row r="250" spans="2:9" ht="37.5" x14ac:dyDescent="0.3">
      <c r="B250" s="460"/>
      <c r="C250" s="223" t="s">
        <v>408</v>
      </c>
      <c r="D250" s="65"/>
      <c r="E250" s="384"/>
      <c r="F250" s="26"/>
      <c r="G250" s="27"/>
      <c r="H250" s="27"/>
      <c r="I250" s="27"/>
    </row>
    <row r="251" spans="2:9" x14ac:dyDescent="0.3">
      <c r="B251" s="463"/>
      <c r="C251" s="207" t="s">
        <v>206</v>
      </c>
      <c r="D251" s="11"/>
      <c r="E251" s="343"/>
      <c r="F251" s="22"/>
      <c r="G251" s="14"/>
      <c r="H251" s="14"/>
      <c r="I251" s="14"/>
    </row>
    <row r="252" spans="2:9" ht="39" x14ac:dyDescent="0.3">
      <c r="B252" s="188" t="s">
        <v>207</v>
      </c>
      <c r="C252" s="212" t="s">
        <v>208</v>
      </c>
      <c r="D252" s="17">
        <v>0.5</v>
      </c>
      <c r="E252" s="141"/>
      <c r="F252" s="18">
        <f>IF(AND(E253&lt;&gt;"",E254&lt;&gt;""),"Nhập sai",IF(AND(F253="",F254=""),0,IF(F253="",F254,F253)))</f>
        <v>0</v>
      </c>
      <c r="G252" s="16"/>
      <c r="H252" s="16"/>
      <c r="I252" s="16"/>
    </row>
    <row r="253" spans="2:9" x14ac:dyDescent="0.3">
      <c r="B253" s="462"/>
      <c r="C253" s="207" t="s">
        <v>409</v>
      </c>
      <c r="D253" s="11"/>
      <c r="E253" s="168"/>
      <c r="F253" s="12" t="str">
        <f>IF(E253&gt;=10%,0.5,"")</f>
        <v/>
      </c>
      <c r="G253" s="14"/>
      <c r="H253" s="14"/>
      <c r="I253" s="14"/>
    </row>
    <row r="254" spans="2:9" ht="56.25" x14ac:dyDescent="0.3">
      <c r="B254" s="463"/>
      <c r="C254" s="224" t="s">
        <v>280</v>
      </c>
      <c r="D254" s="389"/>
      <c r="E254" s="175"/>
      <c r="F254" s="176" t="str">
        <f>IF(E254="","",(E254*0.25)/0.1)</f>
        <v/>
      </c>
      <c r="G254" s="177"/>
      <c r="H254" s="177"/>
      <c r="I254" s="177"/>
    </row>
    <row r="255" spans="2:9" ht="39" x14ac:dyDescent="0.3">
      <c r="B255" s="188" t="s">
        <v>209</v>
      </c>
      <c r="C255" s="212" t="s">
        <v>210</v>
      </c>
      <c r="D255" s="17">
        <v>1</v>
      </c>
      <c r="E255" s="141"/>
      <c r="F255" s="18">
        <f>IF(AND(E256&lt;&gt;"",E257&lt;&gt;""),"Nhập sai",IF(AND(F256="",F257=""),0,IF(F256="",F257,F256)))</f>
        <v>0</v>
      </c>
      <c r="G255" s="16"/>
      <c r="H255" s="16"/>
      <c r="I255" s="16"/>
    </row>
    <row r="256" spans="2:9" x14ac:dyDescent="0.3">
      <c r="B256" s="462"/>
      <c r="C256" s="207" t="s">
        <v>211</v>
      </c>
      <c r="D256" s="11"/>
      <c r="E256" s="168"/>
      <c r="F256" s="12" t="str">
        <f>IF(E256&gt;=15%,1,"")</f>
        <v/>
      </c>
      <c r="G256" s="14"/>
      <c r="H256" s="14"/>
      <c r="I256" s="14"/>
    </row>
    <row r="257" spans="2:9" ht="57" thickBot="1" x14ac:dyDescent="0.35">
      <c r="B257" s="461"/>
      <c r="C257" s="390" t="s">
        <v>281</v>
      </c>
      <c r="D257" s="391"/>
      <c r="E257" s="392"/>
      <c r="F257" s="393" t="str">
        <f>IF(E257="","",ROUND((E257*1)/0.15,2))</f>
        <v/>
      </c>
      <c r="G257" s="394"/>
      <c r="H257" s="394"/>
      <c r="I257" s="395"/>
    </row>
    <row r="258" spans="2:9" ht="38.25" thickBot="1" x14ac:dyDescent="0.35">
      <c r="B258" s="183">
        <v>8</v>
      </c>
      <c r="C258" s="347" t="s">
        <v>212</v>
      </c>
      <c r="D258" s="118">
        <v>7</v>
      </c>
      <c r="E258" s="185"/>
      <c r="F258" s="4">
        <f>IF(OR(F259="Nhập sai",F263="Nhập sai",F268="Nhập sai",F272="Nhập sai"),"Nhập sai",F259+F263+F268+F272)</f>
        <v>0</v>
      </c>
      <c r="G258" s="513"/>
      <c r="H258" s="513"/>
      <c r="I258" s="513"/>
    </row>
    <row r="259" spans="2:9" ht="57" thickBot="1" x14ac:dyDescent="0.35">
      <c r="B259" s="287" t="s">
        <v>342</v>
      </c>
      <c r="C259" s="355" t="s">
        <v>410</v>
      </c>
      <c r="D259" s="6">
        <v>1</v>
      </c>
      <c r="E259" s="356"/>
      <c r="F259" s="7">
        <f>IF(AND(F260&lt;&gt;"",F261&lt;&gt;""),"Nhập sai",IF(AND(F260&lt;&gt;"",F262&lt;&gt;""),"Nhập sai",IF(AND(F261&lt;&gt;"",F262&lt;&gt;""),"Nhập sai",F260+F261+F262)))</f>
        <v>0</v>
      </c>
      <c r="G259" s="39"/>
      <c r="H259" s="39"/>
      <c r="I259" s="39"/>
    </row>
    <row r="260" spans="2:9" x14ac:dyDescent="0.3">
      <c r="B260" s="459"/>
      <c r="C260" s="207" t="s">
        <v>214</v>
      </c>
      <c r="D260" s="11"/>
      <c r="E260" s="343"/>
      <c r="F260" s="22"/>
      <c r="G260" s="14"/>
      <c r="H260" s="14"/>
      <c r="I260" s="14"/>
    </row>
    <row r="261" spans="2:9" x14ac:dyDescent="0.3">
      <c r="B261" s="460"/>
      <c r="C261" s="208" t="s">
        <v>215</v>
      </c>
      <c r="D261" s="91"/>
      <c r="E261" s="386"/>
      <c r="F261" s="169"/>
      <c r="G261" s="126"/>
      <c r="H261" s="126"/>
      <c r="I261" s="126"/>
    </row>
    <row r="262" spans="2:9" ht="19.5" thickBot="1" x14ac:dyDescent="0.35">
      <c r="B262" s="461"/>
      <c r="C262" s="209" t="s">
        <v>216</v>
      </c>
      <c r="D262" s="6"/>
      <c r="E262" s="356"/>
      <c r="F262" s="42"/>
      <c r="G262" s="39"/>
      <c r="H262" s="39"/>
      <c r="I262" s="39"/>
    </row>
    <row r="263" spans="2:9" ht="57" thickBot="1" x14ac:dyDescent="0.35">
      <c r="B263" s="183" t="s">
        <v>343</v>
      </c>
      <c r="C263" s="355" t="s">
        <v>217</v>
      </c>
      <c r="D263" s="6">
        <v>2</v>
      </c>
      <c r="E263" s="356"/>
      <c r="F263" s="7">
        <f>IF(AND(F264&lt;&gt;"",F265&lt;&gt;""),"Nhập sai",IF(AND(F264&lt;&gt;"",F266&lt;&gt;""),"Nhập sai",IF(AND(F265&lt;&gt;"",F266&lt;&gt;""),"Nhập sai",IF(AND(F264&lt;&gt;"",F267&lt;&gt;""),"Nhập sai",F264+F265+F266+F267))))</f>
        <v>0</v>
      </c>
      <c r="G263" s="5"/>
      <c r="H263" s="5"/>
      <c r="I263" s="5"/>
    </row>
    <row r="264" spans="2:9" ht="37.5" x14ac:dyDescent="0.3">
      <c r="B264" s="459"/>
      <c r="C264" s="207" t="s">
        <v>254</v>
      </c>
      <c r="D264" s="11"/>
      <c r="E264" s="343"/>
      <c r="F264" s="22"/>
      <c r="G264" s="14"/>
      <c r="H264" s="14"/>
      <c r="I264" s="14"/>
    </row>
    <row r="265" spans="2:9" ht="37.5" x14ac:dyDescent="0.3">
      <c r="B265" s="460"/>
      <c r="C265" s="385" t="s">
        <v>411</v>
      </c>
      <c r="D265" s="91"/>
      <c r="E265" s="386"/>
      <c r="F265" s="169"/>
      <c r="G265" s="126"/>
      <c r="H265" s="126"/>
      <c r="I265" s="126"/>
    </row>
    <row r="266" spans="2:9" ht="37.5" x14ac:dyDescent="0.3">
      <c r="B266" s="460"/>
      <c r="C266" s="385" t="s">
        <v>412</v>
      </c>
      <c r="D266" s="91"/>
      <c r="E266" s="386"/>
      <c r="F266" s="169"/>
      <c r="G266" s="126"/>
      <c r="H266" s="126"/>
      <c r="I266" s="126"/>
    </row>
    <row r="267" spans="2:9" ht="38.25" thickBot="1" x14ac:dyDescent="0.35">
      <c r="B267" s="461"/>
      <c r="C267" s="209" t="s">
        <v>218</v>
      </c>
      <c r="D267" s="6"/>
      <c r="E267" s="356"/>
      <c r="F267" s="42"/>
      <c r="G267" s="39"/>
      <c r="H267" s="39"/>
      <c r="I267" s="39"/>
    </row>
    <row r="268" spans="2:9" ht="57" thickBot="1" x14ac:dyDescent="0.35">
      <c r="B268" s="183" t="s">
        <v>344</v>
      </c>
      <c r="C268" s="355" t="s">
        <v>219</v>
      </c>
      <c r="D268" s="6">
        <v>1</v>
      </c>
      <c r="E268" s="356"/>
      <c r="F268" s="7">
        <f>IF(AND(F269&lt;&gt;"",F270&lt;&gt;""),"Nhập sai",IF(AND(F269&lt;&gt;"",F271&lt;&gt;""),"Nhập sai",IF(AND(F270&lt;&gt;"",F271&lt;&gt;""),"Nhập sai",F269+F270+F271)))</f>
        <v>0</v>
      </c>
      <c r="G268" s="39"/>
      <c r="H268" s="39"/>
      <c r="I268" s="39"/>
    </row>
    <row r="269" spans="2:9" ht="75" x14ac:dyDescent="0.3">
      <c r="B269" s="459"/>
      <c r="C269" s="207" t="s">
        <v>257</v>
      </c>
      <c r="D269" s="11"/>
      <c r="E269" s="343"/>
      <c r="F269" s="22"/>
      <c r="G269" s="14"/>
      <c r="H269" s="14"/>
      <c r="I269" s="14"/>
    </row>
    <row r="270" spans="2:9" ht="75" x14ac:dyDescent="0.3">
      <c r="B270" s="460"/>
      <c r="C270" s="223" t="s">
        <v>258</v>
      </c>
      <c r="D270" s="65"/>
      <c r="E270" s="384"/>
      <c r="F270" s="26"/>
      <c r="G270" s="27"/>
      <c r="H270" s="27"/>
      <c r="I270" s="27"/>
    </row>
    <row r="271" spans="2:9" ht="75.75" thickBot="1" x14ac:dyDescent="0.35">
      <c r="B271" s="461"/>
      <c r="C271" s="207" t="s">
        <v>259</v>
      </c>
      <c r="D271" s="11"/>
      <c r="E271" s="343"/>
      <c r="F271" s="22"/>
      <c r="G271" s="14"/>
      <c r="H271" s="14"/>
      <c r="I271" s="14"/>
    </row>
    <row r="272" spans="2:9" ht="37.5" x14ac:dyDescent="0.3">
      <c r="B272" s="199" t="s">
        <v>345</v>
      </c>
      <c r="C272" s="396" t="s">
        <v>220</v>
      </c>
      <c r="D272" s="78">
        <v>3</v>
      </c>
      <c r="E272" s="290"/>
      <c r="F272" s="81">
        <f>IF(OR(F273="Nhập sai",F281="Nhập sai",F277="Nhập sai"),"Nhập sai",F273+F277+F281)</f>
        <v>0</v>
      </c>
      <c r="G272" s="77"/>
      <c r="H272" s="77"/>
      <c r="I272" s="77"/>
    </row>
    <row r="273" spans="2:9" ht="39" x14ac:dyDescent="0.3">
      <c r="B273" s="188" t="s">
        <v>260</v>
      </c>
      <c r="C273" s="212" t="s">
        <v>221</v>
      </c>
      <c r="D273" s="17">
        <v>1</v>
      </c>
      <c r="E273" s="18"/>
      <c r="F273" s="18">
        <f>IF(AND(E274&lt;&gt;"",E275&lt;&gt;""),"Nhập sai",IF(AND(E275&lt;&gt;"",E276&lt;&gt;""),"Nhập sai",IF(AND(E274&lt;&gt;"",E276&lt;&gt;""),"Nhập sai",IF(AND(E274="",E275="",E276=""),0,IF(E274&lt;&gt;"",F274,IF(E275&lt;&gt;"",F275,F276))))))</f>
        <v>0</v>
      </c>
      <c r="G273" s="16"/>
      <c r="H273" s="16"/>
      <c r="I273" s="464" t="s">
        <v>375</v>
      </c>
    </row>
    <row r="274" spans="2:9" ht="37.5" x14ac:dyDescent="0.3">
      <c r="B274" s="462"/>
      <c r="C274" s="207" t="s">
        <v>261</v>
      </c>
      <c r="D274" s="21"/>
      <c r="E274" s="47"/>
      <c r="F274" s="12" t="str">
        <f>IF(E274="","",E274/1)</f>
        <v/>
      </c>
      <c r="G274" s="14"/>
      <c r="H274" s="14"/>
      <c r="I274" s="465"/>
    </row>
    <row r="275" spans="2:9" ht="93.75" x14ac:dyDescent="0.3">
      <c r="B275" s="460"/>
      <c r="C275" s="227" t="s">
        <v>282</v>
      </c>
      <c r="D275" s="24"/>
      <c r="E275" s="152"/>
      <c r="F275" s="25" t="str">
        <f>IF(E275="","",(E275*0.5/1))</f>
        <v/>
      </c>
      <c r="G275" s="27"/>
      <c r="H275" s="27"/>
      <c r="I275" s="465"/>
    </row>
    <row r="276" spans="2:9" ht="37.5" x14ac:dyDescent="0.3">
      <c r="B276" s="463"/>
      <c r="C276" s="207" t="s">
        <v>262</v>
      </c>
      <c r="D276" s="21"/>
      <c r="E276" s="168"/>
      <c r="F276" s="12" t="str">
        <f>IF(E276&lt;&gt;"",0,"")</f>
        <v/>
      </c>
      <c r="G276" s="14"/>
      <c r="H276" s="14"/>
      <c r="I276" s="465"/>
    </row>
    <row r="277" spans="2:9" ht="39" x14ac:dyDescent="0.3">
      <c r="B277" s="188" t="s">
        <v>263</v>
      </c>
      <c r="C277" s="212" t="s">
        <v>222</v>
      </c>
      <c r="D277" s="17">
        <v>1</v>
      </c>
      <c r="E277" s="18"/>
      <c r="F277" s="18">
        <f>IF(AND(E278&lt;&gt;"",E279&lt;&gt;""),"Nhập sai",IF(AND(E279&lt;&gt;"",E280&lt;&gt;""),"Nhập sai",IF(AND(E278&lt;&gt;"",E280&lt;&gt;""),"Nhập sai",IF(AND(E278="",E279="",E280=""),0,IF(E278&lt;&gt;"",F278,IF(E279&lt;&gt;"",F279,F280))))))</f>
        <v>0</v>
      </c>
      <c r="G277" s="16"/>
      <c r="H277" s="16"/>
      <c r="I277" s="465"/>
    </row>
    <row r="278" spans="2:9" ht="37.5" x14ac:dyDescent="0.3">
      <c r="B278" s="462"/>
      <c r="C278" s="207" t="s">
        <v>264</v>
      </c>
      <c r="D278" s="21"/>
      <c r="E278" s="47"/>
      <c r="F278" s="12" t="str">
        <f>IF(E278="","",E278/1)</f>
        <v/>
      </c>
      <c r="G278" s="14"/>
      <c r="H278" s="14"/>
      <c r="I278" s="465"/>
    </row>
    <row r="279" spans="2:9" ht="100.5" customHeight="1" x14ac:dyDescent="0.3">
      <c r="B279" s="460"/>
      <c r="C279" s="227" t="s">
        <v>413</v>
      </c>
      <c r="D279" s="397"/>
      <c r="E279" s="152"/>
      <c r="F279" s="25" t="str">
        <f>IF(E279="","",(E279*0.5/1))</f>
        <v/>
      </c>
      <c r="G279" s="151"/>
      <c r="H279" s="151"/>
      <c r="I279" s="465"/>
    </row>
    <row r="280" spans="2:9" ht="56.25" x14ac:dyDescent="0.3">
      <c r="B280" s="463"/>
      <c r="C280" s="207" t="s">
        <v>265</v>
      </c>
      <c r="D280" s="21"/>
      <c r="E280" s="168"/>
      <c r="F280" s="12" t="str">
        <f>IF(E280&lt;&gt;"",0,"")</f>
        <v/>
      </c>
      <c r="G280" s="14"/>
      <c r="H280" s="14"/>
      <c r="I280" s="465"/>
    </row>
    <row r="281" spans="2:9" ht="39" x14ac:dyDescent="0.3">
      <c r="B281" s="188" t="s">
        <v>266</v>
      </c>
      <c r="C281" s="212" t="s">
        <v>267</v>
      </c>
      <c r="D281" s="17">
        <v>1</v>
      </c>
      <c r="E281" s="354"/>
      <c r="F281" s="18">
        <f>IF(AND(E282&lt;&gt;"",E283&lt;&gt;""),"Nhập sai",IF(AND(E283&lt;&gt;"",E284&lt;&gt;""),"Nhập sai",IF(AND(E282&lt;&gt;"",E284&lt;&gt;""),"Nhập sai",IF(AND(E282="",E283="",E284=""),0,IF(E282&lt;&gt;"",F282,IF(E283&lt;&gt;"",F283,F284))))))</f>
        <v>0</v>
      </c>
      <c r="G281" s="16"/>
      <c r="H281" s="16"/>
      <c r="I281" s="465"/>
    </row>
    <row r="282" spans="2:9" ht="56.25" x14ac:dyDescent="0.3">
      <c r="B282" s="462"/>
      <c r="C282" s="207" t="s">
        <v>268</v>
      </c>
      <c r="D282" s="11"/>
      <c r="E282" s="47"/>
      <c r="F282" s="12" t="str">
        <f>IF(E282="","",E282/1)</f>
        <v/>
      </c>
      <c r="G282" s="14"/>
      <c r="H282" s="14"/>
      <c r="I282" s="465"/>
    </row>
    <row r="283" spans="2:9" ht="112.5" x14ac:dyDescent="0.3">
      <c r="B283" s="460"/>
      <c r="C283" s="227" t="s">
        <v>414</v>
      </c>
      <c r="D283" s="65"/>
      <c r="E283" s="152"/>
      <c r="F283" s="25" t="str">
        <f>IF(E283="","",(E283*0.5/1))</f>
        <v/>
      </c>
      <c r="G283" s="27"/>
      <c r="H283" s="27"/>
      <c r="I283" s="465"/>
    </row>
    <row r="284" spans="2:9" ht="57" thickBot="1" x14ac:dyDescent="0.35">
      <c r="B284" s="461"/>
      <c r="C284" s="207" t="s">
        <v>269</v>
      </c>
      <c r="D284" s="11"/>
      <c r="E284" s="168"/>
      <c r="F284" s="12" t="str">
        <f>IF(E284&lt;&gt;"",0,"")</f>
        <v/>
      </c>
      <c r="G284" s="14"/>
      <c r="H284" s="14"/>
      <c r="I284" s="466"/>
    </row>
    <row r="285" spans="2:9" ht="19.5" thickBot="1" x14ac:dyDescent="0.35">
      <c r="B285" s="515" t="s">
        <v>223</v>
      </c>
      <c r="C285" s="516"/>
      <c r="D285" s="118">
        <v>75</v>
      </c>
      <c r="E285" s="185"/>
      <c r="F285" s="517">
        <f>IF(OR(F5="Nhập sai",F72="Nhập sai",F108="Nhập sai",F134="Nhập sai",F161="Nhập sai",F194="Nhập sai",F223="Nhập sai",F258="Nhập sai"),"Nhập sai",F5+F72+F108+F134+F161+F194+F223+F258)</f>
        <v>0</v>
      </c>
      <c r="G285" s="117"/>
      <c r="H285" s="117"/>
      <c r="I285" s="117"/>
    </row>
  </sheetData>
  <sheetProtection password="EFAB" sheet="1" objects="1" scenarios="1"/>
  <mergeCells count="80">
    <mergeCell ref="B39:B40"/>
    <mergeCell ref="B1:C1"/>
    <mergeCell ref="B2:I2"/>
    <mergeCell ref="B3:I3"/>
    <mergeCell ref="B8:B10"/>
    <mergeCell ref="B12:B14"/>
    <mergeCell ref="B16:B17"/>
    <mergeCell ref="B19:B20"/>
    <mergeCell ref="B23:B25"/>
    <mergeCell ref="B27:B28"/>
    <mergeCell ref="B30:B32"/>
    <mergeCell ref="B35:B37"/>
    <mergeCell ref="B80:B81"/>
    <mergeCell ref="B42:B43"/>
    <mergeCell ref="B46:B47"/>
    <mergeCell ref="B49:B50"/>
    <mergeCell ref="B53:B54"/>
    <mergeCell ref="B56:B57"/>
    <mergeCell ref="B59:B60"/>
    <mergeCell ref="B63:B64"/>
    <mergeCell ref="B66:B67"/>
    <mergeCell ref="B69:B71"/>
    <mergeCell ref="B74:B75"/>
    <mergeCell ref="B76:B77"/>
    <mergeCell ref="B124:B125"/>
    <mergeCell ref="B83:B84"/>
    <mergeCell ref="B87:B89"/>
    <mergeCell ref="B91:B92"/>
    <mergeCell ref="B94:B95"/>
    <mergeCell ref="B98:B100"/>
    <mergeCell ref="B102:B103"/>
    <mergeCell ref="B105:B107"/>
    <mergeCell ref="B111:B113"/>
    <mergeCell ref="B115:B116"/>
    <mergeCell ref="B118:B119"/>
    <mergeCell ref="B121:B122"/>
    <mergeCell ref="B167:B168"/>
    <mergeCell ref="I127:I133"/>
    <mergeCell ref="B128:B129"/>
    <mergeCell ref="B131:B133"/>
    <mergeCell ref="B136:B137"/>
    <mergeCell ref="B138:B139"/>
    <mergeCell ref="B143:B144"/>
    <mergeCell ref="B148:B150"/>
    <mergeCell ref="B152:B153"/>
    <mergeCell ref="B155:B157"/>
    <mergeCell ref="B159:B160"/>
    <mergeCell ref="B164:B165"/>
    <mergeCell ref="B211:B212"/>
    <mergeCell ref="B170:B172"/>
    <mergeCell ref="B175:B176"/>
    <mergeCell ref="B178:B179"/>
    <mergeCell ref="B182:B183"/>
    <mergeCell ref="B185:B186"/>
    <mergeCell ref="B188:B189"/>
    <mergeCell ref="B191:B193"/>
    <mergeCell ref="B197:B198"/>
    <mergeCell ref="B200:B201"/>
    <mergeCell ref="B204:B205"/>
    <mergeCell ref="B207:B208"/>
    <mergeCell ref="B256:B257"/>
    <mergeCell ref="B214:B215"/>
    <mergeCell ref="B218:B219"/>
    <mergeCell ref="B221:B222"/>
    <mergeCell ref="B227:B228"/>
    <mergeCell ref="B230:B231"/>
    <mergeCell ref="B233:B234"/>
    <mergeCell ref="B236:B238"/>
    <mergeCell ref="B240:B242"/>
    <mergeCell ref="B245:B246"/>
    <mergeCell ref="B249:B251"/>
    <mergeCell ref="B253:B254"/>
    <mergeCell ref="B285:C285"/>
    <mergeCell ref="B260:B262"/>
    <mergeCell ref="B264:B267"/>
    <mergeCell ref="B269:B271"/>
    <mergeCell ref="I273:I284"/>
    <mergeCell ref="B274:B276"/>
    <mergeCell ref="B278:B280"/>
    <mergeCell ref="B282:B284"/>
  </mergeCells>
  <dataValidations count="55">
    <dataValidation type="decimal" allowBlank="1" showInputMessage="1" showErrorMessage="1" sqref="F229">
      <formula1>0</formula1>
      <formula2>0.5</formula2>
    </dataValidation>
    <dataValidation type="decimal" allowBlank="1" showInputMessage="1" showErrorMessage="1" error="Xem lại số điểm tối đa của tiêu chí" sqref="F226">
      <formula1>0</formula1>
      <formula2>0.5</formula2>
    </dataValidation>
    <dataValidation type="decimal" allowBlank="1" showInputMessage="1" showErrorMessage="1" errorTitle="Lỗi" error="Nhập sai phần trăm" sqref="E143">
      <formula1>0.6</formula1>
      <formula2>1</formula2>
    </dataValidation>
    <dataValidation type="whole" allowBlank="1" showInputMessage="1" showErrorMessage="1" error="Xem lại số điểm tối đa của tiêu chí" sqref="F225">
      <formula1>0</formula1>
      <formula2>1</formula2>
    </dataValidation>
    <dataValidation type="whole" allowBlank="1" showInputMessage="1" showErrorMessage="1" errorTitle="Cảnh báo" error="Xem lại số điểm tối đa của tiêu chí" sqref="F26">
      <formula1>0</formula1>
      <formula2>1</formula2>
    </dataValidation>
    <dataValidation type="whole" allowBlank="1" showInputMessage="1" showErrorMessage="1" error="Vượt quá điểm tối đa" sqref="F22 F29">
      <formula1>0</formula1>
      <formula2>1</formula2>
    </dataValidation>
    <dataValidation type="decimal" allowBlank="1" showInputMessage="1" showErrorMessage="1" error="Vượt quá điểm tối đa" sqref="F146">
      <formula1>0</formula1>
      <formula2>1</formula2>
    </dataValidation>
    <dataValidation type="decimal" operator="equal" allowBlank="1" showInputMessage="1" showErrorMessage="1" error="Vượt quá số điểm tối đa" sqref="F165">
      <formula1>0</formula1>
    </dataValidation>
    <dataValidation type="decimal" operator="equal" allowBlank="1" showInputMessage="1" showErrorMessage="1" error="Vượt quá số điểm tối đa" sqref="F164">
      <formula1>0.5</formula1>
    </dataValidation>
    <dataValidation type="decimal" operator="equal" allowBlank="1" showInputMessage="1" showErrorMessage="1" errorTitle="Lỗi" error="Nhập sai phần trăm" sqref="E274 E278 E282">
      <formula1>1</formula1>
    </dataValidation>
    <dataValidation type="decimal" allowBlank="1" showInputMessage="1" showErrorMessage="1" errorTitle="Lỗi" error="Nhập sai phần trăm" sqref="E276 E280 E284">
      <formula1>0</formula1>
      <formula2>0.59</formula2>
    </dataValidation>
    <dataValidation type="decimal" allowBlank="1" showInputMessage="1" showErrorMessage="1" errorTitle="Lỗi" error="Nhập sai phần trăm" sqref="E275 E279 E283">
      <formula1>0.6</formula1>
      <formula2>0.99</formula2>
    </dataValidation>
    <dataValidation type="decimal" allowBlank="1" showInputMessage="1" showErrorMessage="1" errorTitle="Lỗi" error="Nhập sai số điểm" sqref="E179">
      <formula1>0</formula1>
      <formula2>0.69</formula2>
    </dataValidation>
    <dataValidation type="decimal" allowBlank="1" showInputMessage="1" showErrorMessage="1" errorTitle="Lỗi" error="Nhập sai số điểm" sqref="E178">
      <formula1>0.7</formula1>
      <formula2>1</formula2>
    </dataValidation>
    <dataValidation type="decimal" allowBlank="1" showInputMessage="1" showErrorMessage="1" errorTitle="Lỗi" error="Nhập sai phần trăm" sqref="E132">
      <formula1>0.5</formula1>
      <formula2>0.69</formula2>
    </dataValidation>
    <dataValidation type="decimal" operator="equal" allowBlank="1" showInputMessage="1" showErrorMessage="1" sqref="F36">
      <formula1>0.5</formula1>
    </dataValidation>
    <dataValidation type="whole" operator="equal" allowBlank="1" showInputMessage="1" showErrorMessage="1" sqref="F35">
      <formula1>1</formula1>
    </dataValidation>
    <dataValidation type="decimal" operator="equal" allowBlank="1" showInputMessage="1" showErrorMessage="1" errorTitle="Lỗi" error="Nhập sai số điểm" sqref="F265">
      <formula1>1.5</formula1>
    </dataValidation>
    <dataValidation type="decimal" allowBlank="1" showInputMessage="1" showErrorMessage="1" errorTitle="Lỗi" error="Nhập sai phần trăm" sqref="E257">
      <formula1>0</formula1>
      <formula2>0.14</formula2>
    </dataValidation>
    <dataValidation type="decimal" allowBlank="1" showInputMessage="1" showErrorMessage="1" errorTitle="Lỗi" error="Nhập sai phần trăm" sqref="E256">
      <formula1>0.15</formula1>
      <formula2>1</formula2>
    </dataValidation>
    <dataValidation type="decimal" allowBlank="1" showInputMessage="1" showErrorMessage="1" errorTitle="Lỗi" error="Nhập sai phần trăm" sqref="E254">
      <formula1>0</formula1>
      <formula2>0.09</formula2>
    </dataValidation>
    <dataValidation type="decimal" allowBlank="1" showInputMessage="1" showErrorMessage="1" errorTitle="Lỗi" error="Nhập sai phần trăm" sqref="E253">
      <formula1>0.1</formula1>
      <formula2>1</formula2>
    </dataValidation>
    <dataValidation type="decimal" operator="equal" allowBlank="1" showInputMessage="1" showErrorMessage="1" errorTitle="Lỗi" error="Nhập sai số điểm" sqref="F250 F149">
      <formula1>0.25</formula1>
    </dataValidation>
    <dataValidation type="whole" operator="equal" allowBlank="1" showInputMessage="1" showErrorMessage="1" errorTitle="Lỗi" error="Nhập sai số điểm" sqref="F236">
      <formula1>1</formula1>
    </dataValidation>
    <dataValidation type="decimal" allowBlank="1" showInputMessage="1" showErrorMessage="1" errorTitle="Lỗi" error="Nhập sai thông tin" sqref="E144">
      <formula1>0</formula1>
      <formula2>0.59</formula2>
    </dataValidation>
    <dataValidation type="decimal" allowBlank="1" showInputMessage="1" showErrorMessage="1" errorTitle="Lỗi" error="Nhập sai phần trăm" sqref="E131">
      <formula1>0.5</formula1>
      <formula2>1</formula2>
    </dataValidation>
    <dataValidation type="decimal" operator="equal" allowBlank="1" showInputMessage="1" showErrorMessage="1" errorTitle="Lỗi" error="Nhập sai số điểm" sqref="F106 F112 F156 F171 F31 F237 F241 F249 F261 F266 F270 F175 F147:F148 F167 F138 F136 F24 F227">
      <formula1>0.5</formula1>
    </dataValidation>
    <dataValidation type="decimal" operator="equal" allowBlank="1" showInputMessage="1" showErrorMessage="1" errorTitle="Sai" error="Nhập sai số điểm" sqref="F99">
      <formula1>0.5</formula1>
    </dataValidation>
    <dataValidation type="decimal" operator="equal" allowBlank="1" showInputMessage="1" showErrorMessage="1" errorTitle="Nhập sai số điểm" sqref="F88">
      <formula1>0.5</formula1>
    </dataValidation>
    <dataValidation type="decimal" operator="equal" allowBlank="1" showInputMessage="1" showErrorMessage="1" errorTitle="Lỗi" error="Nhập sai số điểm" sqref="F69 F264 F191">
      <formula1>2</formula1>
    </dataValidation>
    <dataValidation type="decimal" operator="equal" allowBlank="1" showInputMessage="1" showErrorMessage="1" errorTitle="Lỗi" error="Nhập sai số điểm" sqref="F57 F60 F64 F71 F271 F81 F84 F89 F100 F107 F113 F116 F119 F122 F139 F137 F150 F168 F172 F176 F183 F186 F189 F193 F198 F201 F205 F208 F212 F215 F219 F32 F234 F238 F242 F246 F251 F262 F160 F157 F75 F77 F25 F28 F228">
      <formula1>0</formula1>
    </dataValidation>
    <dataValidation type="decimal" operator="equal" allowBlank="1" showInputMessage="1" showErrorMessage="1" errorTitle="Lỗi" error="Nhập sai số điểm" sqref="F56 F59 F63 F70 F244:F245 F30 F80 F83 F87 F98 F105 F111 F118 F121 F115 F260 F155 F159 F170 F269 F182 F185 F188 F192 F197 F200 F204 F207 F211 F214 F218 F233 F240 F74 F76 F23 F27">
      <formula1>1</formula1>
    </dataValidation>
    <dataValidation type="decimal" operator="equal" allowBlank="1" showInputMessage="1" showErrorMessage="1" errorTitle="Lỗi" error="Nhập sai điểm số" sqref="F54">
      <formula1>0</formula1>
    </dataValidation>
    <dataValidation type="decimal" operator="equal" allowBlank="1" showInputMessage="1" showErrorMessage="1" errorTitle="Lỗi" error="Nhập sai điểm số" sqref="F53">
      <formula1>1</formula1>
    </dataValidation>
    <dataValidation type="decimal" allowBlank="1" showInputMessage="1" showErrorMessage="1" errorTitle="Lỗi" error="Nhập sai phần trăm" sqref="E50 E92 E95 E103 E125 E129 E153 E222 E67 E133 E231">
      <formula1>0</formula1>
      <formula2>0.69</formula2>
    </dataValidation>
    <dataValidation type="decimal" allowBlank="1" showInputMessage="1" showErrorMessage="1" errorTitle="Lỗi" error="Nhập sai phần trăm" sqref="E49 E91 E94 E102 E124 E128 E230 E152 E221 E66">
      <formula1>0.7</formula1>
      <formula2>1</formula2>
    </dataValidation>
    <dataValidation type="decimal" operator="equal" allowBlank="1" showInputMessage="1" showErrorMessage="1" errorTitle="Lỗi" error="Nhập đúng số điểm" sqref="F47">
      <formula1>0</formula1>
    </dataValidation>
    <dataValidation type="decimal" operator="equal" allowBlank="1" showInputMessage="1" showErrorMessage="1" errorTitle="Lỗi" error="Nhập đúng số điểm" sqref="F46">
      <formula1>1</formula1>
    </dataValidation>
    <dataValidation type="decimal" allowBlank="1" showInputMessage="1" showErrorMessage="1" errorTitle="Lỗi" error="Nhập cho đúng phần trăm" sqref="E42">
      <formula1>0.7</formula1>
      <formula2>7</formula2>
    </dataValidation>
    <dataValidation type="decimal" allowBlank="1" showInputMessage="1" showErrorMessage="1" errorTitle="Lỗi" error="Nhập cho đúng phần trăm" sqref="E40 E43">
      <formula1>0</formula1>
      <formula2>0.69</formula2>
    </dataValidation>
    <dataValidation type="decimal" allowBlank="1" showInputMessage="1" showErrorMessage="1" errorTitle="Lỗi" error="Nhập cho đúng phần trăm" sqref="E39">
      <formula1>0.7</formula1>
      <formula2>1</formula2>
    </dataValidation>
    <dataValidation type="decimal" allowBlank="1" showInputMessage="1" showErrorMessage="1" errorTitle="Nhập sai" error="Nhập cho đúng tỉ lệ phần trăm" sqref="E19">
      <formula1>0.7</formula1>
      <formula2>1</formula2>
    </dataValidation>
    <dataValidation type="decimal" allowBlank="1" showInputMessage="1" showErrorMessage="1" errorTitle="Nhập sai" error="Nhập cho đúng tỉ lệ phần trăm" sqref="E20">
      <formula1>0</formula1>
      <formula2>0.69</formula2>
    </dataValidation>
    <dataValidation type="whole" operator="equal" allowBlank="1" showInputMessage="1" showErrorMessage="1" errorTitle="Lỗi nhập sai" error="Nhập đúng số điểm" sqref="F17">
      <formula1>0</formula1>
    </dataValidation>
    <dataValidation type="whole" operator="equal" allowBlank="1" showInputMessage="1" showErrorMessage="1" errorTitle="Lỗi" error="Nhập đúng số điểm" sqref="F10 F14">
      <formula1>0</formula1>
    </dataValidation>
    <dataValidation type="decimal" operator="equal" allowBlank="1" showInputMessage="1" showErrorMessage="1" errorTitle="Lỗi" error="Nhập đúng số điểm" sqref="F9 F16 F12:F13">
      <formula1>0.5</formula1>
    </dataValidation>
    <dataValidation type="whole" operator="equal" allowBlank="1" showInputMessage="1" showErrorMessage="1" errorTitle="Lỗi" error="Nhập đúng số điểm" sqref="F8">
      <formula1>1</formula1>
    </dataValidation>
    <dataValidation type="whole" operator="equal" allowBlank="1" showInputMessage="1" showErrorMessage="1" errorTitle="Lỗi" error="Chỉ được 1 trường thông tin" sqref="F7:G7">
      <formula1>0</formula1>
    </dataValidation>
    <dataValidation type="whole" allowBlank="1" showInputMessage="1" showErrorMessage="1" sqref="E7">
      <formula1>0</formula1>
      <formula2>1</formula2>
    </dataValidation>
    <dataValidation type="decimal" allowBlank="1" showInputMessage="1" showErrorMessage="1" errorTitle="Lỗi" error="Vượt quá số điểm quy định" sqref="F141">
      <formula1>0</formula1>
      <formula2>2</formula2>
    </dataValidation>
    <dataValidation type="whole" allowBlank="1" showInputMessage="1" showErrorMessage="1" error="Vượt quá số điểm tối đa" sqref="F135:G135 F158">
      <formula1>0</formula1>
      <formula2>100</formula2>
    </dataValidation>
    <dataValidation type="decimal" allowBlank="1" showInputMessage="1" showErrorMessage="1" error="Vượt quá số điểm tối đa" sqref="F104:G104 F110:G110 G146">
      <formula1>0</formula1>
      <formula2>100</formula2>
    </dataValidation>
    <dataValidation type="whole" allowBlank="1" showInputMessage="1" showErrorMessage="1" error="Vượt quá số điểm tối đa" sqref="F217 G127 G151 F45 F52 F55 F58 F62 F213 F232 F79:G79 F82:G82 F117:G117 F120:G120 F210 F181 F184 F187 F196 F199 F203 F206 F174 F162:F163 F166 G90 G93 G101 G123">
      <formula1>0</formula1>
      <formula2>1</formula2>
    </dataValidation>
    <dataValidation type="decimal" allowBlank="1" showInputMessage="1" showErrorMessage="1" error="Vượt quá giới hạn %" sqref="E18 E38 E41 E48 E65 E90 E93 E101 E123 E127 E151 E220 E252 E255 E130 E142 E273 E277">
      <formula1>0</formula1>
      <formula2>100</formula2>
    </dataValidation>
    <dataValidation type="decimal" allowBlank="1" showInputMessage="1" showErrorMessage="1" error="Vượt quá số điểm tối đa" sqref="F259 F11:G11 F239 F86:G86 F97:G97 F154 F169 F235 F243">
      <formula1>0</formula1>
      <formula2>1</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5"/>
  <sheetViews>
    <sheetView topLeftCell="A19" workbookViewId="0">
      <selection activeCell="C30" sqref="C29:C30"/>
    </sheetView>
  </sheetViews>
  <sheetFormatPr defaultRowHeight="18.75" x14ac:dyDescent="0.3"/>
  <cols>
    <col min="1" max="1" width="1" style="288" customWidth="1"/>
    <col min="2" max="2" width="9" style="288" customWidth="1"/>
    <col min="3" max="3" width="59.28515625" style="288" customWidth="1"/>
    <col min="4" max="4" width="8.42578125" style="288" customWidth="1"/>
    <col min="5" max="5" width="7.5703125" style="288" customWidth="1"/>
    <col min="6" max="6" width="11.28515625" style="398" customWidth="1"/>
    <col min="7" max="7" width="13" style="288" customWidth="1"/>
    <col min="8" max="8" width="11.28515625" style="288" customWidth="1"/>
    <col min="9" max="9" width="52.42578125" style="288" customWidth="1"/>
    <col min="10" max="16384" width="9.140625" style="288"/>
  </cols>
  <sheetData>
    <row r="1" spans="2:9" x14ac:dyDescent="0.3">
      <c r="B1" s="455" t="s">
        <v>224</v>
      </c>
      <c r="C1" s="456"/>
      <c r="F1" s="289"/>
    </row>
    <row r="2" spans="2:9" ht="64.5" customHeight="1" x14ac:dyDescent="0.3">
      <c r="B2" s="457" t="s">
        <v>415</v>
      </c>
      <c r="C2" s="457"/>
      <c r="D2" s="457"/>
      <c r="E2" s="457"/>
      <c r="F2" s="457"/>
      <c r="G2" s="457"/>
      <c r="H2" s="457"/>
      <c r="I2" s="457"/>
    </row>
    <row r="3" spans="2:9" ht="19.5" thickBot="1" x14ac:dyDescent="0.35">
      <c r="B3" s="486" t="s">
        <v>231</v>
      </c>
      <c r="C3" s="486"/>
      <c r="D3" s="486"/>
      <c r="E3" s="486"/>
      <c r="F3" s="486"/>
      <c r="G3" s="486"/>
      <c r="H3" s="486"/>
      <c r="I3" s="486"/>
    </row>
    <row r="4" spans="2:9" ht="57" thickBot="1" x14ac:dyDescent="0.35">
      <c r="B4" s="199" t="s">
        <v>0</v>
      </c>
      <c r="C4" s="199" t="s">
        <v>1</v>
      </c>
      <c r="D4" s="290" t="s">
        <v>227</v>
      </c>
      <c r="E4" s="199" t="s">
        <v>225</v>
      </c>
      <c r="F4" s="81" t="s">
        <v>228</v>
      </c>
      <c r="G4" s="291" t="s">
        <v>229</v>
      </c>
      <c r="H4" s="291" t="s">
        <v>230</v>
      </c>
      <c r="I4" s="291" t="s">
        <v>226</v>
      </c>
    </row>
    <row r="5" spans="2:9" ht="19.5" thickBot="1" x14ac:dyDescent="0.35">
      <c r="B5" s="183">
        <v>1</v>
      </c>
      <c r="C5" s="347" t="s">
        <v>2</v>
      </c>
      <c r="D5" s="118">
        <v>13.5</v>
      </c>
      <c r="E5" s="46"/>
      <c r="F5" s="4">
        <f>IF(OR(F6="Nhập sai",F21="Nhập sai",F33="Nhập sai",F46="Nhập sai",F53="Nhập sai"),"Nhập sai",F6+F21+F33+F46+F53)</f>
        <v>0</v>
      </c>
      <c r="G5" s="117"/>
      <c r="H5" s="117"/>
      <c r="I5" s="117"/>
    </row>
    <row r="6" spans="2:9" x14ac:dyDescent="0.3">
      <c r="B6" s="202" t="s">
        <v>317</v>
      </c>
      <c r="C6" s="276" t="s">
        <v>4</v>
      </c>
      <c r="D6" s="122">
        <v>3.5</v>
      </c>
      <c r="E6" s="125"/>
      <c r="F6" s="123">
        <f>IF(OR(F7="Nhập sai",F11="Nhập sai",F15="Nhập sai",F18="Nhập sai"),"Nhập sai",F7+F11+F15+F18)</f>
        <v>0</v>
      </c>
      <c r="G6" s="157"/>
      <c r="H6" s="157"/>
      <c r="I6" s="157"/>
    </row>
    <row r="7" spans="2:9" s="380" customFormat="1" ht="39" x14ac:dyDescent="0.35">
      <c r="B7" s="188" t="s">
        <v>6</v>
      </c>
      <c r="C7" s="212" t="s">
        <v>7</v>
      </c>
      <c r="D7" s="17">
        <v>1</v>
      </c>
      <c r="E7" s="19"/>
      <c r="F7" s="18">
        <f>IF(AND(F8&lt;&gt;"",F9&lt;&gt;""),"Nhập sai",IF(AND(F8&lt;&gt;"",F10&lt;&gt;""),"Nhập sai",IF(AND(F9&lt;&gt;"",F10&lt;&gt;""),"Nhập sai",F8+F9+F10)))</f>
        <v>0</v>
      </c>
      <c r="G7" s="16"/>
      <c r="H7" s="16"/>
      <c r="I7" s="16"/>
    </row>
    <row r="8" spans="2:9" s="523" customFormat="1" ht="37.5" x14ac:dyDescent="0.3">
      <c r="B8" s="474"/>
      <c r="C8" s="207" t="s">
        <v>287</v>
      </c>
      <c r="D8" s="21"/>
      <c r="E8" s="15"/>
      <c r="F8" s="294"/>
      <c r="G8" s="14"/>
      <c r="H8" s="14"/>
      <c r="I8" s="14"/>
    </row>
    <row r="9" spans="2:9" s="523" customFormat="1" ht="37.5" x14ac:dyDescent="0.3">
      <c r="B9" s="487"/>
      <c r="C9" s="297" t="s">
        <v>288</v>
      </c>
      <c r="D9" s="24"/>
      <c r="E9" s="28"/>
      <c r="F9" s="26"/>
      <c r="G9" s="27"/>
      <c r="H9" s="27"/>
      <c r="I9" s="27"/>
    </row>
    <row r="10" spans="2:9" x14ac:dyDescent="0.3">
      <c r="B10" s="475"/>
      <c r="C10" s="207" t="s">
        <v>8</v>
      </c>
      <c r="D10" s="21"/>
      <c r="E10" s="15"/>
      <c r="F10" s="22"/>
      <c r="G10" s="14"/>
      <c r="H10" s="14"/>
      <c r="I10" s="14"/>
    </row>
    <row r="11" spans="2:9" s="380" customFormat="1" ht="78" x14ac:dyDescent="0.35">
      <c r="B11" s="267" t="s">
        <v>9</v>
      </c>
      <c r="C11" s="268" t="s">
        <v>10</v>
      </c>
      <c r="D11" s="269">
        <v>1</v>
      </c>
      <c r="E11" s="270"/>
      <c r="F11" s="132">
        <f>IF(AND(F12&lt;&gt;"",F14&lt;&gt;""),"Nhập sai",IF(AND(F13&lt;&gt;"",F14&lt;&gt;""),"Nhập sai",F12+F13+F14))</f>
        <v>0</v>
      </c>
      <c r="G11" s="271"/>
      <c r="H11" s="271"/>
      <c r="I11" s="271"/>
    </row>
    <row r="12" spans="2:9" s="523" customFormat="1" ht="56.25" x14ac:dyDescent="0.3">
      <c r="B12" s="474"/>
      <c r="C12" s="213" t="s">
        <v>352</v>
      </c>
      <c r="D12" s="272"/>
      <c r="E12" s="97"/>
      <c r="F12" s="273"/>
      <c r="G12" s="96"/>
      <c r="H12" s="96"/>
      <c r="I12" s="96"/>
    </row>
    <row r="13" spans="2:9" s="523" customFormat="1" ht="56.25" x14ac:dyDescent="0.3">
      <c r="B13" s="487"/>
      <c r="C13" s="297" t="s">
        <v>353</v>
      </c>
      <c r="D13" s="24"/>
      <c r="E13" s="28"/>
      <c r="F13" s="148"/>
      <c r="G13" s="27"/>
      <c r="H13" s="27"/>
      <c r="I13" s="27"/>
    </row>
    <row r="14" spans="2:9" ht="37.5" x14ac:dyDescent="0.3">
      <c r="B14" s="475"/>
      <c r="C14" s="207" t="s">
        <v>12</v>
      </c>
      <c r="D14" s="21"/>
      <c r="E14" s="15"/>
      <c r="F14" s="22"/>
      <c r="G14" s="14"/>
      <c r="H14" s="14"/>
      <c r="I14" s="14"/>
    </row>
    <row r="15" spans="2:9" s="380" customFormat="1" ht="39" x14ac:dyDescent="0.35">
      <c r="B15" s="267" t="s">
        <v>13</v>
      </c>
      <c r="C15" s="268" t="s">
        <v>14</v>
      </c>
      <c r="D15" s="269">
        <v>0.5</v>
      </c>
      <c r="E15" s="270"/>
      <c r="F15" s="132">
        <f>IF(AND(F16&lt;&gt;"",F17&lt;&gt;""),"Nhập sai",F16+F17)</f>
        <v>0</v>
      </c>
      <c r="G15" s="271"/>
      <c r="H15" s="271"/>
      <c r="I15" s="271"/>
    </row>
    <row r="16" spans="2:9" s="523" customFormat="1" x14ac:dyDescent="0.3">
      <c r="B16" s="474"/>
      <c r="C16" s="213" t="s">
        <v>416</v>
      </c>
      <c r="D16" s="272"/>
      <c r="E16" s="97"/>
      <c r="F16" s="95"/>
      <c r="G16" s="96"/>
      <c r="H16" s="96"/>
      <c r="I16" s="96"/>
    </row>
    <row r="17" spans="2:9" x14ac:dyDescent="0.3">
      <c r="B17" s="475"/>
      <c r="C17" s="207" t="s">
        <v>16</v>
      </c>
      <c r="D17" s="21"/>
      <c r="E17" s="15"/>
      <c r="F17" s="22"/>
      <c r="G17" s="14"/>
      <c r="H17" s="14"/>
      <c r="I17" s="14"/>
    </row>
    <row r="18" spans="2:9" s="380" customFormat="1" ht="39" x14ac:dyDescent="0.35">
      <c r="B18" s="267" t="s">
        <v>17</v>
      </c>
      <c r="C18" s="268" t="s">
        <v>18</v>
      </c>
      <c r="D18" s="269">
        <v>1</v>
      </c>
      <c r="E18" s="399"/>
      <c r="F18" s="132">
        <f>IF(AND(E19&lt;&gt;"",E20&lt;&gt;""),"Nhập sai",IF(AND(F19="",F20=""),0,IF(E20&lt;&gt;"",0,F19)))</f>
        <v>0</v>
      </c>
      <c r="G18" s="271"/>
      <c r="H18" s="271"/>
      <c r="I18" s="271"/>
    </row>
    <row r="19" spans="2:9" ht="75" x14ac:dyDescent="0.3">
      <c r="B19" s="474"/>
      <c r="C19" s="214" t="s">
        <v>417</v>
      </c>
      <c r="D19" s="50"/>
      <c r="E19" s="51"/>
      <c r="F19" s="52" t="str">
        <f>IF(E19="","",(E19*1)/1)</f>
        <v/>
      </c>
      <c r="G19" s="53"/>
      <c r="H19" s="53"/>
      <c r="I19" s="53"/>
    </row>
    <row r="20" spans="2:9" ht="19.5" thickBot="1" x14ac:dyDescent="0.35">
      <c r="B20" s="476"/>
      <c r="C20" s="209" t="s">
        <v>19</v>
      </c>
      <c r="D20" s="6"/>
      <c r="E20" s="400"/>
      <c r="F20" s="38" t="str">
        <f>IF(E20&lt;&gt;"",0,"")</f>
        <v/>
      </c>
      <c r="G20" s="39"/>
      <c r="H20" s="39"/>
      <c r="I20" s="39"/>
    </row>
    <row r="21" spans="2:9" x14ac:dyDescent="0.3">
      <c r="B21" s="286" t="s">
        <v>318</v>
      </c>
      <c r="C21" s="187" t="s">
        <v>20</v>
      </c>
      <c r="D21" s="11">
        <v>3</v>
      </c>
      <c r="E21" s="231"/>
      <c r="F21" s="13">
        <f>IF(OR(F22="Nhập sai",F26="Nhập sai",F30="Nhập sai"),"Nhập sai",F22+F26+F29)</f>
        <v>0</v>
      </c>
      <c r="G21" s="10"/>
      <c r="H21" s="10"/>
      <c r="I21" s="54"/>
    </row>
    <row r="22" spans="2:9" s="380" customFormat="1" ht="19.5" x14ac:dyDescent="0.35">
      <c r="B22" s="188" t="s">
        <v>21</v>
      </c>
      <c r="C22" s="189" t="s">
        <v>22</v>
      </c>
      <c r="D22" s="17">
        <v>1</v>
      </c>
      <c r="E22" s="141"/>
      <c r="F22" s="18">
        <f>IF(AND(F23&lt;&gt;"",F24&lt;&gt;""),"Nhập sai",IF(AND(F23&lt;&gt;"",F25&lt;&gt;""),"Nhập sai",IF(AND(F24&lt;&gt;"",F25&lt;&gt;""),"Nhập sai",F23+F24+F25)))</f>
        <v>0</v>
      </c>
      <c r="G22" s="16"/>
      <c r="H22" s="16"/>
      <c r="I22" s="19"/>
    </row>
    <row r="23" spans="2:9" s="523" customFormat="1" x14ac:dyDescent="0.3">
      <c r="B23" s="467"/>
      <c r="C23" s="190" t="s">
        <v>23</v>
      </c>
      <c r="D23" s="21"/>
      <c r="E23" s="228"/>
      <c r="F23" s="22"/>
      <c r="G23" s="14"/>
      <c r="H23" s="14"/>
      <c r="I23" s="15"/>
    </row>
    <row r="24" spans="2:9" s="523" customFormat="1" x14ac:dyDescent="0.3">
      <c r="B24" s="468"/>
      <c r="C24" s="192" t="s">
        <v>289</v>
      </c>
      <c r="D24" s="24"/>
      <c r="E24" s="229"/>
      <c r="F24" s="26"/>
      <c r="G24" s="27"/>
      <c r="H24" s="27"/>
      <c r="I24" s="28"/>
    </row>
    <row r="25" spans="2:9" x14ac:dyDescent="0.3">
      <c r="B25" s="469"/>
      <c r="C25" s="194" t="s">
        <v>290</v>
      </c>
      <c r="D25" s="30"/>
      <c r="E25" s="230"/>
      <c r="F25" s="32"/>
      <c r="G25" s="33"/>
      <c r="H25" s="33"/>
      <c r="I25" s="34"/>
    </row>
    <row r="26" spans="2:9" s="380" customFormat="1" ht="19.5" x14ac:dyDescent="0.35">
      <c r="B26" s="267" t="s">
        <v>24</v>
      </c>
      <c r="C26" s="268" t="s">
        <v>25</v>
      </c>
      <c r="D26" s="269">
        <v>1</v>
      </c>
      <c r="E26" s="270"/>
      <c r="F26" s="132">
        <f>IF(AND(F27&lt;&gt;"",F28&lt;&gt;""),"Nhập sai",F27+F28)</f>
        <v>0</v>
      </c>
      <c r="G26" s="271"/>
      <c r="H26" s="271"/>
      <c r="I26" s="271"/>
    </row>
    <row r="27" spans="2:9" x14ac:dyDescent="0.3">
      <c r="B27" s="462"/>
      <c r="C27" s="213" t="s">
        <v>26</v>
      </c>
      <c r="D27" s="272"/>
      <c r="E27" s="97"/>
      <c r="F27" s="273"/>
      <c r="G27" s="96"/>
      <c r="H27" s="96"/>
      <c r="I27" s="96"/>
    </row>
    <row r="28" spans="2:9" x14ac:dyDescent="0.3">
      <c r="B28" s="463"/>
      <c r="C28" s="220" t="s">
        <v>309</v>
      </c>
      <c r="D28" s="274"/>
      <c r="E28" s="275"/>
      <c r="F28" s="166"/>
      <c r="G28" s="167"/>
      <c r="H28" s="167"/>
      <c r="I28" s="167"/>
    </row>
    <row r="29" spans="2:9" s="380" customFormat="1" ht="19.5" x14ac:dyDescent="0.35">
      <c r="B29" s="188" t="s">
        <v>27</v>
      </c>
      <c r="C29" s="189" t="s">
        <v>469</v>
      </c>
      <c r="D29" s="17">
        <v>1</v>
      </c>
      <c r="E29" s="141"/>
      <c r="F29" s="18">
        <f>IF(AND(F30&lt;&gt;"",F31&lt;&gt;""),"Nhập sai",IF(AND(F30&lt;&gt;"",F32&lt;&gt;""),"Nhập sai",IF(AND(F31&lt;&gt;"",F32&lt;&gt;""),"Nhập sai",F30+F31+F32)))</f>
        <v>0</v>
      </c>
      <c r="G29" s="16"/>
      <c r="H29" s="16"/>
      <c r="I29" s="19"/>
    </row>
    <row r="30" spans="2:9" x14ac:dyDescent="0.3">
      <c r="B30" s="462"/>
      <c r="C30" s="190" t="s">
        <v>470</v>
      </c>
      <c r="D30" s="21"/>
      <c r="E30" s="228"/>
      <c r="F30" s="22"/>
      <c r="G30" s="14"/>
      <c r="H30" s="14"/>
      <c r="I30" s="15"/>
    </row>
    <row r="31" spans="2:9" ht="37.5" x14ac:dyDescent="0.3">
      <c r="B31" s="460"/>
      <c r="C31" s="192" t="s">
        <v>291</v>
      </c>
      <c r="D31" s="24"/>
      <c r="E31" s="229"/>
      <c r="F31" s="26"/>
      <c r="G31" s="27"/>
      <c r="H31" s="27"/>
      <c r="I31" s="28"/>
    </row>
    <row r="32" spans="2:9" ht="38.25" thickBot="1" x14ac:dyDescent="0.35">
      <c r="B32" s="461"/>
      <c r="C32" s="194" t="s">
        <v>292</v>
      </c>
      <c r="D32" s="30"/>
      <c r="E32" s="230"/>
      <c r="F32" s="32"/>
      <c r="G32" s="33"/>
      <c r="H32" s="33"/>
      <c r="I32" s="34"/>
    </row>
    <row r="33" spans="2:9" x14ac:dyDescent="0.3">
      <c r="B33" s="202" t="s">
        <v>319</v>
      </c>
      <c r="C33" s="276" t="s">
        <v>44</v>
      </c>
      <c r="D33" s="122">
        <v>4</v>
      </c>
      <c r="E33" s="125"/>
      <c r="F33" s="123">
        <f>IF(OR(F34="Nhập sai",F37="Nhập sai",F40="Nhập sai",F43="Nhập sai"),"Nhập sai",F34+F37+F40+F43)</f>
        <v>0</v>
      </c>
      <c r="G33" s="121"/>
      <c r="H33" s="121"/>
      <c r="I33" s="121"/>
    </row>
    <row r="34" spans="2:9" s="380" customFormat="1" ht="39" x14ac:dyDescent="0.35">
      <c r="B34" s="267" t="s">
        <v>29</v>
      </c>
      <c r="C34" s="268" t="s">
        <v>46</v>
      </c>
      <c r="D34" s="269">
        <v>1</v>
      </c>
      <c r="E34" s="270"/>
      <c r="F34" s="132">
        <f>IF(AND(F35&lt;&gt;"",F36&lt;&gt;""),"Nhập sai",F35+F36)</f>
        <v>0</v>
      </c>
      <c r="G34" s="271"/>
      <c r="H34" s="271"/>
      <c r="I34" s="271"/>
    </row>
    <row r="35" spans="2:9" x14ac:dyDescent="0.3">
      <c r="B35" s="462"/>
      <c r="C35" s="213" t="s">
        <v>47</v>
      </c>
      <c r="D35" s="401"/>
      <c r="E35" s="402"/>
      <c r="F35" s="273"/>
      <c r="G35" s="335"/>
      <c r="H35" s="335"/>
      <c r="I35" s="335"/>
    </row>
    <row r="36" spans="2:9" x14ac:dyDescent="0.3">
      <c r="B36" s="463"/>
      <c r="C36" s="220" t="s">
        <v>48</v>
      </c>
      <c r="D36" s="403"/>
      <c r="E36" s="404"/>
      <c r="F36" s="166"/>
      <c r="G36" s="405"/>
      <c r="H36" s="405"/>
      <c r="I36" s="405"/>
    </row>
    <row r="37" spans="2:9" s="380" customFormat="1" ht="19.5" x14ac:dyDescent="0.35">
      <c r="B37" s="210" t="s">
        <v>31</v>
      </c>
      <c r="C37" s="315" t="s">
        <v>50</v>
      </c>
      <c r="D37" s="60">
        <v>1</v>
      </c>
      <c r="E37" s="322"/>
      <c r="F37" s="317">
        <f>IF(AND(F38&lt;&gt;"",F39&lt;&gt;""),"Nhập sai",F38+F39)</f>
        <v>0</v>
      </c>
      <c r="G37" s="318"/>
      <c r="H37" s="318"/>
      <c r="I37" s="318"/>
    </row>
    <row r="38" spans="2:9" x14ac:dyDescent="0.3">
      <c r="B38" s="462"/>
      <c r="C38" s="213" t="s">
        <v>51</v>
      </c>
      <c r="D38" s="401"/>
      <c r="E38" s="402"/>
      <c r="F38" s="273"/>
      <c r="G38" s="335"/>
      <c r="H38" s="335"/>
      <c r="I38" s="335"/>
    </row>
    <row r="39" spans="2:9" x14ac:dyDescent="0.3">
      <c r="B39" s="463"/>
      <c r="C39" s="207" t="s">
        <v>52</v>
      </c>
      <c r="D39" s="103"/>
      <c r="E39" s="82"/>
      <c r="F39" s="22"/>
      <c r="G39" s="20"/>
      <c r="H39" s="20"/>
      <c r="I39" s="20"/>
    </row>
    <row r="40" spans="2:9" s="380" customFormat="1" ht="58.5" x14ac:dyDescent="0.35">
      <c r="B40" s="267" t="s">
        <v>33</v>
      </c>
      <c r="C40" s="268" t="s">
        <v>418</v>
      </c>
      <c r="D40" s="269">
        <v>1</v>
      </c>
      <c r="E40" s="270"/>
      <c r="F40" s="132">
        <f>IF(AND(F41&lt;&gt;"",F42&lt;&gt;""),"Nhập sai",F41+F42)</f>
        <v>0</v>
      </c>
      <c r="G40" s="271"/>
      <c r="H40" s="271"/>
      <c r="I40" s="271"/>
    </row>
    <row r="41" spans="2:9" ht="19.5" x14ac:dyDescent="0.3">
      <c r="B41" s="462"/>
      <c r="C41" s="213" t="s">
        <v>47</v>
      </c>
      <c r="D41" s="333"/>
      <c r="E41" s="406"/>
      <c r="F41" s="273"/>
      <c r="G41" s="335"/>
      <c r="H41" s="335"/>
      <c r="I41" s="335"/>
    </row>
    <row r="42" spans="2:9" ht="19.5" x14ac:dyDescent="0.3">
      <c r="B42" s="463"/>
      <c r="C42" s="220" t="s">
        <v>48</v>
      </c>
      <c r="D42" s="407"/>
      <c r="E42" s="408"/>
      <c r="F42" s="166"/>
      <c r="G42" s="405"/>
      <c r="H42" s="405"/>
      <c r="I42" s="405"/>
    </row>
    <row r="43" spans="2:9" s="380" customFormat="1" ht="78" x14ac:dyDescent="0.35">
      <c r="B43" s="210" t="s">
        <v>419</v>
      </c>
      <c r="C43" s="315" t="s">
        <v>420</v>
      </c>
      <c r="D43" s="60">
        <v>1</v>
      </c>
      <c r="E43" s="322"/>
      <c r="F43" s="317">
        <f>IF(AND(F44&lt;&gt;"",F45&lt;&gt;""),"Nhập sai",F44+F45)</f>
        <v>0</v>
      </c>
      <c r="G43" s="318"/>
      <c r="H43" s="318"/>
      <c r="I43" s="318"/>
    </row>
    <row r="44" spans="2:9" ht="19.5" x14ac:dyDescent="0.3">
      <c r="B44" s="462"/>
      <c r="C44" s="213" t="s">
        <v>47</v>
      </c>
      <c r="D44" s="333"/>
      <c r="E44" s="406"/>
      <c r="F44" s="273"/>
      <c r="G44" s="335"/>
      <c r="H44" s="335"/>
      <c r="I44" s="335"/>
    </row>
    <row r="45" spans="2:9" ht="20.25" thickBot="1" x14ac:dyDescent="0.35">
      <c r="B45" s="461"/>
      <c r="C45" s="209" t="s">
        <v>48</v>
      </c>
      <c r="D45" s="43"/>
      <c r="E45" s="409"/>
      <c r="F45" s="42"/>
      <c r="G45" s="36"/>
      <c r="H45" s="36"/>
      <c r="I45" s="36"/>
    </row>
    <row r="46" spans="2:9" x14ac:dyDescent="0.3">
      <c r="B46" s="286" t="s">
        <v>320</v>
      </c>
      <c r="C46" s="292" t="s">
        <v>55</v>
      </c>
      <c r="D46" s="11">
        <v>2</v>
      </c>
      <c r="E46" s="54"/>
      <c r="F46" s="13">
        <f>IF(OR(F47="Nhập sai",F50="Nhập sai"),"Nhập sai",F47+F50)</f>
        <v>0</v>
      </c>
      <c r="G46" s="10"/>
      <c r="H46" s="10"/>
      <c r="I46" s="10"/>
    </row>
    <row r="47" spans="2:9" s="380" customFormat="1" ht="39" x14ac:dyDescent="0.35">
      <c r="B47" s="267" t="s">
        <v>37</v>
      </c>
      <c r="C47" s="268" t="s">
        <v>57</v>
      </c>
      <c r="D47" s="269">
        <v>1</v>
      </c>
      <c r="E47" s="270"/>
      <c r="F47" s="132">
        <f>IF(AND(F48&lt;&gt;"",F49&lt;&gt;""),"Nhập sai",F48+F49)</f>
        <v>0</v>
      </c>
      <c r="G47" s="271"/>
      <c r="H47" s="271"/>
      <c r="I47" s="271"/>
    </row>
    <row r="48" spans="2:9" x14ac:dyDescent="0.3">
      <c r="B48" s="462"/>
      <c r="C48" s="213" t="s">
        <v>47</v>
      </c>
      <c r="D48" s="401"/>
      <c r="E48" s="402"/>
      <c r="F48" s="273"/>
      <c r="G48" s="335"/>
      <c r="H48" s="335"/>
      <c r="I48" s="335"/>
    </row>
    <row r="49" spans="2:9" x14ac:dyDescent="0.3">
      <c r="B49" s="463"/>
      <c r="C49" s="207" t="s">
        <v>48</v>
      </c>
      <c r="D49" s="103"/>
      <c r="E49" s="82"/>
      <c r="F49" s="22"/>
      <c r="G49" s="20"/>
      <c r="H49" s="20"/>
      <c r="I49" s="20"/>
    </row>
    <row r="50" spans="2:9" s="380" customFormat="1" ht="39" x14ac:dyDescent="0.35">
      <c r="B50" s="410" t="s">
        <v>41</v>
      </c>
      <c r="C50" s="411" t="s">
        <v>59</v>
      </c>
      <c r="D50" s="132">
        <v>1</v>
      </c>
      <c r="E50" s="399"/>
      <c r="F50" s="132">
        <f>IF(AND(E51&lt;&gt;"",E52&lt;&gt;""),"Nhập sai",IF(AND(F51="",F52=""),0,IF(E52&lt;&gt;"",0,F51)))</f>
        <v>0</v>
      </c>
      <c r="G50" s="412"/>
      <c r="H50" s="412"/>
      <c r="I50" s="412"/>
    </row>
    <row r="51" spans="2:9" ht="112.5" x14ac:dyDescent="0.3">
      <c r="B51" s="462"/>
      <c r="C51" s="413" t="s">
        <v>355</v>
      </c>
      <c r="D51" s="87"/>
      <c r="E51" s="88"/>
      <c r="F51" s="89" t="str">
        <f>IF(E51="","",(E51*1)/1)</f>
        <v/>
      </c>
      <c r="G51" s="414"/>
      <c r="H51" s="414"/>
      <c r="I51" s="414"/>
    </row>
    <row r="52" spans="2:9" ht="20.25" thickBot="1" x14ac:dyDescent="0.35">
      <c r="B52" s="461"/>
      <c r="C52" s="308" t="s">
        <v>60</v>
      </c>
      <c r="D52" s="61"/>
      <c r="E52" s="415"/>
      <c r="F52" s="56" t="str">
        <f>IF(E52&lt;&gt;"",0,"")</f>
        <v/>
      </c>
      <c r="G52" s="55"/>
      <c r="H52" s="55"/>
      <c r="I52" s="55"/>
    </row>
    <row r="53" spans="2:9" ht="37.5" x14ac:dyDescent="0.3">
      <c r="B53" s="286" t="s">
        <v>321</v>
      </c>
      <c r="C53" s="292" t="s">
        <v>357</v>
      </c>
      <c r="D53" s="11">
        <v>1</v>
      </c>
      <c r="E53" s="54"/>
      <c r="F53" s="13">
        <f>IF(AND(F54&lt;&gt;"",F55&lt;&gt;""),"Nhập sai",IF(AND(F54&lt;&gt;"",F56&lt;&gt;""),"Nhập sai",IF(AND(F55&lt;&gt;"",F56&lt;&gt;""),"Nhập sai",F54+F55+F56)))</f>
        <v>0</v>
      </c>
      <c r="G53" s="10"/>
      <c r="H53" s="10"/>
      <c r="I53" s="10"/>
    </row>
    <row r="54" spans="2:9" ht="37.5" x14ac:dyDescent="0.3">
      <c r="B54" s="462"/>
      <c r="C54" s="416" t="s">
        <v>421</v>
      </c>
      <c r="D54" s="269"/>
      <c r="E54" s="270"/>
      <c r="F54" s="146"/>
      <c r="G54" s="144"/>
      <c r="H54" s="144"/>
      <c r="I54" s="144"/>
    </row>
    <row r="55" spans="2:9" ht="56.25" x14ac:dyDescent="0.3">
      <c r="B55" s="460"/>
      <c r="C55" s="297" t="s">
        <v>422</v>
      </c>
      <c r="D55" s="107"/>
      <c r="E55" s="339"/>
      <c r="F55" s="26"/>
      <c r="G55" s="23"/>
      <c r="H55" s="23"/>
      <c r="I55" s="23"/>
    </row>
    <row r="56" spans="2:9" ht="20.25" thickBot="1" x14ac:dyDescent="0.35">
      <c r="B56" s="461"/>
      <c r="C56" s="209" t="s">
        <v>423</v>
      </c>
      <c r="D56" s="43"/>
      <c r="E56" s="409"/>
      <c r="F56" s="42"/>
      <c r="G56" s="36"/>
      <c r="H56" s="36"/>
      <c r="I56" s="36"/>
    </row>
    <row r="57" spans="2:9" ht="38.25" thickBot="1" x14ac:dyDescent="0.35">
      <c r="B57" s="287">
        <v>2</v>
      </c>
      <c r="C57" s="355" t="s">
        <v>61</v>
      </c>
      <c r="D57" s="6">
        <v>10</v>
      </c>
      <c r="E57" s="8"/>
      <c r="F57" s="7">
        <f>IF(OR(F58="Nhập sai",F63="Nhập sai",F70="Nhập sai",F81="Nhập sai"),"Nhập sai",F58+F63+F70+F81)</f>
        <v>0</v>
      </c>
      <c r="G57" s="5"/>
      <c r="H57" s="5"/>
      <c r="I57" s="5"/>
    </row>
    <row r="58" spans="2:9" x14ac:dyDescent="0.3">
      <c r="B58" s="286" t="s">
        <v>314</v>
      </c>
      <c r="C58" s="292" t="s">
        <v>232</v>
      </c>
      <c r="D58" s="11">
        <v>2</v>
      </c>
      <c r="E58" s="54"/>
      <c r="F58" s="124">
        <f>IF(AND(F59&lt;&gt;"",F60&lt;&gt;""),"Nhập sai",IF(AND(F61&lt;&gt;"",F62&lt;&gt;""),"Nhập sai",F59+F60+F61+F62))</f>
        <v>0</v>
      </c>
      <c r="G58" s="10"/>
      <c r="H58" s="10"/>
      <c r="I58" s="10"/>
    </row>
    <row r="59" spans="2:9" ht="37.5" x14ac:dyDescent="0.3">
      <c r="B59" s="488" t="s">
        <v>62</v>
      </c>
      <c r="C59" s="416" t="s">
        <v>63</v>
      </c>
      <c r="D59" s="417"/>
      <c r="E59" s="418"/>
      <c r="F59" s="146"/>
      <c r="G59" s="165"/>
      <c r="H59" s="165"/>
      <c r="I59" s="165"/>
    </row>
    <row r="60" spans="2:9" ht="37.5" x14ac:dyDescent="0.3">
      <c r="B60" s="490"/>
      <c r="C60" s="365" t="s">
        <v>64</v>
      </c>
      <c r="D60" s="72"/>
      <c r="E60" s="130"/>
      <c r="F60" s="98"/>
      <c r="G60" s="75"/>
      <c r="H60" s="75"/>
      <c r="I60" s="75"/>
    </row>
    <row r="61" spans="2:9" s="524" customFormat="1" x14ac:dyDescent="0.3">
      <c r="B61" s="488" t="s">
        <v>65</v>
      </c>
      <c r="C61" s="419" t="s">
        <v>66</v>
      </c>
      <c r="D61" s="420"/>
      <c r="E61" s="421"/>
      <c r="F61" s="422"/>
      <c r="G61" s="423"/>
      <c r="H61" s="423"/>
      <c r="I61" s="423"/>
    </row>
    <row r="62" spans="2:9" s="524" customFormat="1" ht="38.25" thickBot="1" x14ac:dyDescent="0.35">
      <c r="B62" s="489"/>
      <c r="C62" s="424" t="s">
        <v>67</v>
      </c>
      <c r="D62" s="425"/>
      <c r="E62" s="426"/>
      <c r="F62" s="427"/>
      <c r="G62" s="428"/>
      <c r="H62" s="428"/>
      <c r="I62" s="428"/>
    </row>
    <row r="63" spans="2:9" x14ac:dyDescent="0.3">
      <c r="B63" s="286" t="s">
        <v>315</v>
      </c>
      <c r="C63" s="292" t="s">
        <v>68</v>
      </c>
      <c r="D63" s="11">
        <v>2</v>
      </c>
      <c r="E63" s="54"/>
      <c r="F63" s="13">
        <f>IF(OR(F64="Nhập sai",F67="Nhập sai"),"Nhập sai",F64+F67)</f>
        <v>0</v>
      </c>
      <c r="G63" s="10"/>
      <c r="H63" s="10"/>
      <c r="I63" s="10"/>
    </row>
    <row r="64" spans="2:9" s="380" customFormat="1" ht="58.5" x14ac:dyDescent="0.35">
      <c r="B64" s="267" t="s">
        <v>69</v>
      </c>
      <c r="C64" s="429" t="s">
        <v>424</v>
      </c>
      <c r="D64" s="269">
        <v>1</v>
      </c>
      <c r="E64" s="270"/>
      <c r="F64" s="132">
        <f>IF(AND(F65&lt;&gt;"",F66&lt;&gt;""),"Nhập sai",F65+F66)</f>
        <v>0</v>
      </c>
      <c r="G64" s="271"/>
      <c r="H64" s="271"/>
      <c r="I64" s="271"/>
    </row>
    <row r="65" spans="2:12" x14ac:dyDescent="0.3">
      <c r="B65" s="462"/>
      <c r="C65" s="213" t="s">
        <v>71</v>
      </c>
      <c r="D65" s="272"/>
      <c r="E65" s="97"/>
      <c r="F65" s="95"/>
      <c r="G65" s="335"/>
      <c r="H65" s="335"/>
      <c r="I65" s="335"/>
    </row>
    <row r="66" spans="2:12" x14ac:dyDescent="0.3">
      <c r="B66" s="463"/>
      <c r="C66" s="220" t="s">
        <v>72</v>
      </c>
      <c r="D66" s="274"/>
      <c r="E66" s="275"/>
      <c r="F66" s="166"/>
      <c r="G66" s="167"/>
      <c r="H66" s="167"/>
      <c r="I66" s="167"/>
    </row>
    <row r="67" spans="2:12" s="380" customFormat="1" ht="19.5" x14ac:dyDescent="0.35">
      <c r="B67" s="210" t="s">
        <v>73</v>
      </c>
      <c r="C67" s="315" t="s">
        <v>74</v>
      </c>
      <c r="D67" s="60">
        <v>1</v>
      </c>
      <c r="E67" s="322"/>
      <c r="F67" s="317">
        <f>IF(AND(F68&lt;&gt;"",F69&lt;&gt;""),"Nhập sai",F68+F69)</f>
        <v>0</v>
      </c>
      <c r="G67" s="318"/>
      <c r="H67" s="318"/>
      <c r="I67" s="318"/>
    </row>
    <row r="68" spans="2:12" ht="19.5" x14ac:dyDescent="0.3">
      <c r="B68" s="462"/>
      <c r="C68" s="213" t="s">
        <v>75</v>
      </c>
      <c r="D68" s="333"/>
      <c r="E68" s="406"/>
      <c r="F68" s="273"/>
      <c r="G68" s="335"/>
      <c r="H68" s="335"/>
      <c r="I68" s="335"/>
    </row>
    <row r="69" spans="2:12" ht="20.25" thickBot="1" x14ac:dyDescent="0.35">
      <c r="B69" s="461"/>
      <c r="C69" s="209" t="s">
        <v>76</v>
      </c>
      <c r="D69" s="43"/>
      <c r="E69" s="409"/>
      <c r="F69" s="42"/>
      <c r="G69" s="36"/>
      <c r="H69" s="36"/>
      <c r="I69" s="36"/>
    </row>
    <row r="70" spans="2:12" ht="75" x14ac:dyDescent="0.3">
      <c r="B70" s="286" t="s">
        <v>316</v>
      </c>
      <c r="C70" s="292" t="s">
        <v>425</v>
      </c>
      <c r="D70" s="11">
        <v>3</v>
      </c>
      <c r="E70" s="54"/>
      <c r="F70" s="13">
        <f>IF(OR(F71="Nhập sai",F75="Nhập sai",F78="Nhập sai"),"Nhập sai",F71+F75+F78)</f>
        <v>0</v>
      </c>
      <c r="G70" s="10"/>
      <c r="H70" s="10"/>
      <c r="I70" s="10"/>
      <c r="L70" s="525"/>
    </row>
    <row r="71" spans="2:12" s="380" customFormat="1" ht="97.5" x14ac:dyDescent="0.35">
      <c r="B71" s="267" t="s">
        <v>78</v>
      </c>
      <c r="C71" s="268" t="s">
        <v>426</v>
      </c>
      <c r="D71" s="269">
        <v>1</v>
      </c>
      <c r="E71" s="270"/>
      <c r="F71" s="132">
        <f>IF(AND(F72&lt;&gt;"",F73&lt;&gt;""),"Nhập sai",IF(AND(F72&lt;&gt;"",F74&lt;&gt;""),"Nhập sai",IF(AND(F73&lt;&gt;"",F74&lt;&gt;""),"Nhập sai",F72+F73+F74)))</f>
        <v>0</v>
      </c>
      <c r="G71" s="271"/>
      <c r="H71" s="271"/>
      <c r="I71" s="271"/>
    </row>
    <row r="72" spans="2:12" x14ac:dyDescent="0.3">
      <c r="B72" s="462"/>
      <c r="C72" s="213" t="s">
        <v>80</v>
      </c>
      <c r="D72" s="272"/>
      <c r="E72" s="97"/>
      <c r="F72" s="273"/>
      <c r="G72" s="96"/>
      <c r="H72" s="96"/>
      <c r="I72" s="96"/>
    </row>
    <row r="73" spans="2:12" x14ac:dyDescent="0.3">
      <c r="B73" s="460"/>
      <c r="C73" s="297" t="s">
        <v>81</v>
      </c>
      <c r="D73" s="24"/>
      <c r="E73" s="28"/>
      <c r="F73" s="26"/>
      <c r="G73" s="27"/>
      <c r="H73" s="27"/>
      <c r="I73" s="27"/>
    </row>
    <row r="74" spans="2:12" x14ac:dyDescent="0.3">
      <c r="B74" s="463"/>
      <c r="C74" s="207" t="s">
        <v>72</v>
      </c>
      <c r="D74" s="21"/>
      <c r="E74" s="15"/>
      <c r="F74" s="22"/>
      <c r="G74" s="14"/>
      <c r="H74" s="14"/>
      <c r="I74" s="14"/>
    </row>
    <row r="75" spans="2:12" s="380" customFormat="1" ht="19.5" x14ac:dyDescent="0.35">
      <c r="B75" s="188" t="s">
        <v>82</v>
      </c>
      <c r="C75" s="212" t="s">
        <v>83</v>
      </c>
      <c r="D75" s="17">
        <v>1</v>
      </c>
      <c r="E75" s="141"/>
      <c r="F75" s="18">
        <f>IF(AND(E76&lt;&gt;"",E77&lt;&gt;""),"Nhập sai",IF(AND(F76="",F77=""),0,IF(E77&lt;&gt;"",0,F76)))</f>
        <v>0</v>
      </c>
      <c r="G75" s="16"/>
      <c r="H75" s="16"/>
      <c r="I75" s="16"/>
    </row>
    <row r="76" spans="2:12" ht="75" x14ac:dyDescent="0.3">
      <c r="B76" s="462"/>
      <c r="C76" s="430" t="s">
        <v>427</v>
      </c>
      <c r="D76" s="306"/>
      <c r="E76" s="47"/>
      <c r="F76" s="48" t="str">
        <f>IF(E76="","",(E76*1)/1)</f>
        <v/>
      </c>
      <c r="G76" s="35"/>
      <c r="H76" s="35"/>
      <c r="I76" s="35"/>
    </row>
    <row r="77" spans="2:12" x14ac:dyDescent="0.3">
      <c r="B77" s="463"/>
      <c r="C77" s="312" t="s">
        <v>43</v>
      </c>
      <c r="D77" s="150"/>
      <c r="E77" s="73"/>
      <c r="F77" s="74" t="str">
        <f>IF(E77&lt;&gt;"",0,"")</f>
        <v/>
      </c>
      <c r="G77" s="75"/>
      <c r="H77" s="75"/>
      <c r="I77" s="75"/>
    </row>
    <row r="78" spans="2:12" s="380" customFormat="1" ht="19.5" x14ac:dyDescent="0.35">
      <c r="B78" s="267" t="s">
        <v>84</v>
      </c>
      <c r="C78" s="268" t="s">
        <v>34</v>
      </c>
      <c r="D78" s="269">
        <v>1</v>
      </c>
      <c r="E78" s="399"/>
      <c r="F78" s="132">
        <f>IF(AND(E79&lt;&gt;"",E80&lt;&gt;""),"Nhập sai",IF(AND(F79="",F80=""),0,IF(E80&lt;&gt;"",0,F79)))</f>
        <v>0</v>
      </c>
      <c r="G78" s="271"/>
      <c r="H78" s="271"/>
      <c r="I78" s="271"/>
    </row>
    <row r="79" spans="2:12" ht="93.75" x14ac:dyDescent="0.3">
      <c r="B79" s="474"/>
      <c r="C79" s="214" t="s">
        <v>275</v>
      </c>
      <c r="D79" s="138"/>
      <c r="E79" s="51"/>
      <c r="F79" s="52" t="str">
        <f>IF(E79="","",(E79*1)/1)</f>
        <v/>
      </c>
      <c r="G79" s="139"/>
      <c r="H79" s="139"/>
      <c r="I79" s="139"/>
    </row>
    <row r="80" spans="2:12" ht="38.25" thickBot="1" x14ac:dyDescent="0.35">
      <c r="B80" s="476"/>
      <c r="C80" s="209" t="s">
        <v>35</v>
      </c>
      <c r="D80" s="6"/>
      <c r="E80" s="400"/>
      <c r="F80" s="38" t="str">
        <f>IF(E80&lt;&gt;"",0,"")</f>
        <v/>
      </c>
      <c r="G80" s="39"/>
      <c r="H80" s="39"/>
      <c r="I80" s="39"/>
    </row>
    <row r="81" spans="2:9" ht="37.5" x14ac:dyDescent="0.3">
      <c r="B81" s="286" t="s">
        <v>323</v>
      </c>
      <c r="C81" s="292" t="s">
        <v>85</v>
      </c>
      <c r="D81" s="11">
        <v>3</v>
      </c>
      <c r="E81" s="54"/>
      <c r="F81" s="13">
        <f>IF(OR(F82="Nhập sai",F86="Nhập sai",F90="Nhập sai"),"Nhập sai",F82+F86+F90)</f>
        <v>0</v>
      </c>
      <c r="G81" s="14"/>
      <c r="H81" s="14"/>
      <c r="I81" s="14"/>
    </row>
    <row r="82" spans="2:9" s="380" customFormat="1" ht="58.5" x14ac:dyDescent="0.35">
      <c r="B82" s="267" t="s">
        <v>86</v>
      </c>
      <c r="C82" s="268" t="s">
        <v>428</v>
      </c>
      <c r="D82" s="269">
        <v>1</v>
      </c>
      <c r="E82" s="270"/>
      <c r="F82" s="132">
        <f>IF(AND(F83&lt;&gt;"",F84&lt;&gt;""),"Nhập sai",IF(AND(F83&lt;&gt;"",F85&lt;&gt;""),"Nhập sai",IF(AND(F84&lt;&gt;"",F85&lt;&gt;""),"Nhập sai",F83+F84+F85)))</f>
        <v>0</v>
      </c>
      <c r="G82" s="271"/>
      <c r="H82" s="271"/>
      <c r="I82" s="271"/>
    </row>
    <row r="83" spans="2:9" x14ac:dyDescent="0.3">
      <c r="B83" s="462"/>
      <c r="C83" s="213" t="s">
        <v>80</v>
      </c>
      <c r="D83" s="401"/>
      <c r="E83" s="402"/>
      <c r="F83" s="273"/>
      <c r="G83" s="96"/>
      <c r="H83" s="96"/>
      <c r="I83" s="96"/>
    </row>
    <row r="84" spans="2:9" x14ac:dyDescent="0.3">
      <c r="B84" s="460"/>
      <c r="C84" s="297" t="s">
        <v>81</v>
      </c>
      <c r="D84" s="104"/>
      <c r="E84" s="128"/>
      <c r="F84" s="26"/>
      <c r="G84" s="27"/>
      <c r="H84" s="27"/>
      <c r="I84" s="27"/>
    </row>
    <row r="85" spans="2:9" x14ac:dyDescent="0.3">
      <c r="B85" s="463"/>
      <c r="C85" s="207" t="s">
        <v>72</v>
      </c>
      <c r="D85" s="103"/>
      <c r="E85" s="82"/>
      <c r="F85" s="22"/>
      <c r="G85" s="14"/>
      <c r="H85" s="14"/>
      <c r="I85" s="14"/>
    </row>
    <row r="86" spans="2:9" s="526" customFormat="1" ht="19.5" x14ac:dyDescent="0.35">
      <c r="B86" s="410" t="s">
        <v>88</v>
      </c>
      <c r="C86" s="411" t="s">
        <v>89</v>
      </c>
      <c r="D86" s="132">
        <v>1</v>
      </c>
      <c r="E86" s="399"/>
      <c r="F86" s="132">
        <f>IF(AND(F87&lt;&gt;"",F88&lt;&gt;""),"Nhập sai",IF(AND(F88&lt;&gt;"",F89&lt;&gt;""),"Nhập sai",IF(AND(F87&lt;&gt;"",F89&lt;&gt;""),"Nhập sai",IF(AND(F87="",F88="",F89=""),0,IF(F87&lt;&gt;"",F87,IF(F88&lt;&gt;"",F88,F89))))))</f>
        <v>0</v>
      </c>
      <c r="G86" s="412"/>
      <c r="H86" s="412"/>
      <c r="I86" s="412"/>
    </row>
    <row r="87" spans="2:9" ht="75" x14ac:dyDescent="0.3">
      <c r="B87" s="462"/>
      <c r="C87" s="214" t="s">
        <v>427</v>
      </c>
      <c r="D87" s="431"/>
      <c r="E87" s="51"/>
      <c r="F87" s="52" t="str">
        <f>IF(E87="","",(E87*1)/1)</f>
        <v/>
      </c>
      <c r="G87" s="53"/>
      <c r="H87" s="53"/>
      <c r="I87" s="53"/>
    </row>
    <row r="88" spans="2:9" ht="75" x14ac:dyDescent="0.3">
      <c r="B88" s="460"/>
      <c r="C88" s="227" t="s">
        <v>429</v>
      </c>
      <c r="D88" s="432"/>
      <c r="E88" s="433"/>
      <c r="F88" s="113" t="str">
        <f>IF(E88="","",(E88*0.5)/1)</f>
        <v/>
      </c>
      <c r="G88" s="434"/>
      <c r="H88" s="434"/>
      <c r="I88" s="434"/>
    </row>
    <row r="89" spans="2:9" x14ac:dyDescent="0.3">
      <c r="B89" s="463"/>
      <c r="C89" s="220" t="s">
        <v>430</v>
      </c>
      <c r="D89" s="403"/>
      <c r="E89" s="435"/>
      <c r="F89" s="436" t="str">
        <f>IF(E89&lt;&gt;"",0,"")</f>
        <v/>
      </c>
      <c r="G89" s="167"/>
      <c r="H89" s="167"/>
      <c r="I89" s="167"/>
    </row>
    <row r="90" spans="2:9" ht="39" x14ac:dyDescent="0.3">
      <c r="B90" s="210" t="s">
        <v>90</v>
      </c>
      <c r="C90" s="315" t="s">
        <v>91</v>
      </c>
      <c r="D90" s="60">
        <v>1</v>
      </c>
      <c r="E90" s="322"/>
      <c r="F90" s="317">
        <f>IF(AND(F91&lt;&gt;"",F92&lt;&gt;""),"Nhập sai",IF(AND(F91&lt;&gt;"",F93&lt;&gt;""),"Nhập sai",IF(AND(F92&lt;&gt;"",F93&lt;&gt;""),"Nhập sai",F91+F92+F93)))</f>
        <v>0</v>
      </c>
      <c r="G90" s="318"/>
      <c r="H90" s="318"/>
      <c r="I90" s="318"/>
    </row>
    <row r="91" spans="2:9" ht="19.5" x14ac:dyDescent="0.3">
      <c r="B91" s="474"/>
      <c r="C91" s="213" t="s">
        <v>92</v>
      </c>
      <c r="D91" s="333"/>
      <c r="E91" s="406"/>
      <c r="F91" s="273"/>
      <c r="G91" s="96"/>
      <c r="H91" s="96"/>
      <c r="I91" s="96"/>
    </row>
    <row r="92" spans="2:9" ht="19.5" x14ac:dyDescent="0.3">
      <c r="B92" s="487"/>
      <c r="C92" s="297" t="s">
        <v>93</v>
      </c>
      <c r="D92" s="107"/>
      <c r="E92" s="339"/>
      <c r="F92" s="26"/>
      <c r="G92" s="27"/>
      <c r="H92" s="27"/>
      <c r="I92" s="27"/>
    </row>
    <row r="93" spans="2:9" ht="19.5" thickBot="1" x14ac:dyDescent="0.35">
      <c r="B93" s="476"/>
      <c r="C93" s="209" t="s">
        <v>94</v>
      </c>
      <c r="D93" s="6"/>
      <c r="E93" s="8"/>
      <c r="F93" s="42"/>
      <c r="G93" s="39"/>
      <c r="H93" s="39"/>
      <c r="I93" s="39"/>
    </row>
    <row r="94" spans="2:9" ht="37.5" x14ac:dyDescent="0.3">
      <c r="B94" s="286">
        <v>3</v>
      </c>
      <c r="C94" s="292" t="s">
        <v>431</v>
      </c>
      <c r="D94" s="11">
        <v>4</v>
      </c>
      <c r="E94" s="54"/>
      <c r="F94" s="13">
        <f>IF(OR(F95="Nhập sai",F98="Nhập sai",F101="Nhập sai"),"Nhập sai",F95+F98+F101)</f>
        <v>0</v>
      </c>
      <c r="G94" s="10"/>
      <c r="H94" s="10"/>
      <c r="I94" s="527"/>
    </row>
    <row r="95" spans="2:9" s="296" customFormat="1" x14ac:dyDescent="0.3">
      <c r="B95" s="285" t="s">
        <v>324</v>
      </c>
      <c r="C95" s="437" t="s">
        <v>432</v>
      </c>
      <c r="D95" s="417">
        <v>1</v>
      </c>
      <c r="E95" s="418"/>
      <c r="F95" s="438">
        <f>IF(AND(F96&lt;&gt;"",F97&lt;&gt;""),"Nhập sai",IF(AND(F96="",F97=""),0,IF(F96&lt;&gt;"",F96,IF(F97&lt;&gt;"",F97))))</f>
        <v>0</v>
      </c>
      <c r="G95" s="165"/>
      <c r="H95" s="165"/>
      <c r="I95" s="165"/>
    </row>
    <row r="96" spans="2:9" ht="75" x14ac:dyDescent="0.3">
      <c r="B96" s="462"/>
      <c r="C96" s="214" t="s">
        <v>427</v>
      </c>
      <c r="D96" s="94"/>
      <c r="E96" s="51"/>
      <c r="F96" s="52" t="str">
        <f>IF(E96="","",(E96*1)/1)</f>
        <v/>
      </c>
      <c r="G96" s="96"/>
      <c r="H96" s="96"/>
      <c r="I96" s="96"/>
    </row>
    <row r="97" spans="2:9" x14ac:dyDescent="0.3">
      <c r="B97" s="463"/>
      <c r="C97" s="207" t="s">
        <v>43</v>
      </c>
      <c r="D97" s="70"/>
      <c r="E97" s="439"/>
      <c r="F97" s="12" t="str">
        <f>IF(E97="","",(E97*0.5)/1)</f>
        <v/>
      </c>
      <c r="G97" s="14"/>
      <c r="H97" s="14"/>
      <c r="I97" s="14"/>
    </row>
    <row r="98" spans="2:9" s="296" customFormat="1" x14ac:dyDescent="0.3">
      <c r="B98" s="285" t="s">
        <v>325</v>
      </c>
      <c r="C98" s="437" t="s">
        <v>100</v>
      </c>
      <c r="D98" s="417">
        <v>2</v>
      </c>
      <c r="E98" s="418"/>
      <c r="F98" s="440">
        <f>IF(AND(F99&lt;&gt;"",F100&lt;&gt;""),"Nhập sai",F99+F100)</f>
        <v>0</v>
      </c>
      <c r="G98" s="165"/>
      <c r="H98" s="165"/>
      <c r="I98" s="165"/>
    </row>
    <row r="99" spans="2:9" ht="75" x14ac:dyDescent="0.3">
      <c r="B99" s="462"/>
      <c r="C99" s="213" t="s">
        <v>433</v>
      </c>
      <c r="D99" s="272"/>
      <c r="E99" s="97"/>
      <c r="F99" s="273"/>
      <c r="G99" s="96"/>
      <c r="H99" s="96"/>
      <c r="I99" s="96"/>
    </row>
    <row r="100" spans="2:9" x14ac:dyDescent="0.3">
      <c r="B100" s="463"/>
      <c r="C100" s="207" t="s">
        <v>101</v>
      </c>
      <c r="D100" s="21"/>
      <c r="E100" s="15"/>
      <c r="F100" s="22"/>
      <c r="G100" s="14"/>
      <c r="H100" s="14"/>
      <c r="I100" s="14"/>
    </row>
    <row r="101" spans="2:9" s="296" customFormat="1" ht="56.25" x14ac:dyDescent="0.3">
      <c r="B101" s="285" t="s">
        <v>326</v>
      </c>
      <c r="C101" s="437" t="s">
        <v>434</v>
      </c>
      <c r="D101" s="417">
        <v>1</v>
      </c>
      <c r="E101" s="418"/>
      <c r="F101" s="440">
        <f>IF(AND(F102&lt;&gt;"",F103&lt;&gt;""),"Nhập sai",F102+F103)</f>
        <v>0</v>
      </c>
      <c r="G101" s="441"/>
      <c r="H101" s="441"/>
      <c r="I101" s="441"/>
    </row>
    <row r="102" spans="2:9" ht="37.5" x14ac:dyDescent="0.3">
      <c r="B102" s="462"/>
      <c r="C102" s="213" t="s">
        <v>104</v>
      </c>
      <c r="D102" s="94"/>
      <c r="E102" s="250"/>
      <c r="F102" s="273"/>
      <c r="G102" s="96"/>
      <c r="H102" s="96"/>
      <c r="I102" s="96"/>
    </row>
    <row r="103" spans="2:9" ht="38.25" thickBot="1" x14ac:dyDescent="0.35">
      <c r="B103" s="461"/>
      <c r="C103" s="207" t="s">
        <v>105</v>
      </c>
      <c r="D103" s="11"/>
      <c r="E103" s="54"/>
      <c r="F103" s="22"/>
      <c r="G103" s="14"/>
      <c r="H103" s="14"/>
      <c r="I103" s="14"/>
    </row>
    <row r="104" spans="2:9" ht="37.5" x14ac:dyDescent="0.3">
      <c r="B104" s="202">
        <v>4</v>
      </c>
      <c r="C104" s="276" t="s">
        <v>119</v>
      </c>
      <c r="D104" s="122">
        <v>11</v>
      </c>
      <c r="E104" s="125"/>
      <c r="F104" s="123">
        <f>IF(OR(F105="Nhập sai",F113="Nhập sai",F118="Nhập sai",F127="Nhập sai",F131="Nhập sai"),"Nhập sai",F105+F108+F113+F118+F127+F131)</f>
        <v>0</v>
      </c>
      <c r="G104" s="121"/>
      <c r="H104" s="121"/>
      <c r="I104" s="121"/>
    </row>
    <row r="105" spans="2:9" s="296" customFormat="1" ht="75" x14ac:dyDescent="0.3">
      <c r="B105" s="225" t="s">
        <v>327</v>
      </c>
      <c r="C105" s="338" t="s">
        <v>435</v>
      </c>
      <c r="D105" s="91">
        <v>1</v>
      </c>
      <c r="E105" s="93"/>
      <c r="F105" s="92">
        <f>IF(AND(F106&lt;&gt;"",F107&lt;&gt;""),"Nhập sai",F106+F107)</f>
        <v>0</v>
      </c>
      <c r="G105" s="90"/>
      <c r="H105" s="90"/>
      <c r="I105" s="90"/>
    </row>
    <row r="106" spans="2:9" x14ac:dyDescent="0.3">
      <c r="B106" s="462"/>
      <c r="C106" s="207" t="s">
        <v>436</v>
      </c>
      <c r="D106" s="103"/>
      <c r="E106" s="82"/>
      <c r="F106" s="294"/>
      <c r="G106" s="20"/>
      <c r="H106" s="20"/>
      <c r="I106" s="20"/>
    </row>
    <row r="107" spans="2:9" x14ac:dyDescent="0.3">
      <c r="B107" s="463"/>
      <c r="C107" s="312" t="s">
        <v>437</v>
      </c>
      <c r="D107" s="110"/>
      <c r="E107" s="101"/>
      <c r="F107" s="98"/>
      <c r="G107" s="71"/>
      <c r="H107" s="71"/>
      <c r="I107" s="71"/>
    </row>
    <row r="108" spans="2:9" s="296" customFormat="1" ht="37.5" x14ac:dyDescent="0.3">
      <c r="B108" s="286" t="s">
        <v>328</v>
      </c>
      <c r="C108" s="292" t="s">
        <v>438</v>
      </c>
      <c r="D108" s="11">
        <v>1</v>
      </c>
      <c r="E108" s="54"/>
      <c r="F108" s="442">
        <f>IF(AND(F111&lt;&gt;"",F112&lt;&gt;""),"Nhập sai",IF(AND(F109&lt;&gt;"",F110&lt;&gt;""),"Nhập sai",F109+F110+F111+F112))</f>
        <v>0</v>
      </c>
      <c r="G108" s="14"/>
      <c r="H108" s="14"/>
      <c r="I108" s="14"/>
    </row>
    <row r="109" spans="2:9" ht="37.5" x14ac:dyDescent="0.3">
      <c r="B109" s="467" t="s">
        <v>122</v>
      </c>
      <c r="C109" s="213" t="s">
        <v>383</v>
      </c>
      <c r="D109" s="401"/>
      <c r="E109" s="402"/>
      <c r="F109" s="528"/>
      <c r="G109" s="335"/>
      <c r="H109" s="335"/>
      <c r="I109" s="335"/>
    </row>
    <row r="110" spans="2:9" ht="37.5" x14ac:dyDescent="0.3">
      <c r="B110" s="468"/>
      <c r="C110" s="207" t="s">
        <v>439</v>
      </c>
      <c r="D110" s="103"/>
      <c r="E110" s="82"/>
      <c r="F110" s="529"/>
      <c r="G110" s="20"/>
      <c r="H110" s="20"/>
      <c r="I110" s="20"/>
    </row>
    <row r="111" spans="2:9" ht="37.5" x14ac:dyDescent="0.3">
      <c r="B111" s="467" t="s">
        <v>123</v>
      </c>
      <c r="C111" s="213" t="s">
        <v>386</v>
      </c>
      <c r="D111" s="401"/>
      <c r="E111" s="402"/>
      <c r="F111" s="528"/>
      <c r="G111" s="335"/>
      <c r="H111" s="335"/>
      <c r="I111" s="335"/>
    </row>
    <row r="112" spans="2:9" ht="38.25" thickBot="1" x14ac:dyDescent="0.35">
      <c r="B112" s="468"/>
      <c r="C112" s="209" t="s">
        <v>440</v>
      </c>
      <c r="D112" s="44"/>
      <c r="E112" s="41"/>
      <c r="F112" s="114"/>
      <c r="G112" s="36"/>
      <c r="H112" s="36"/>
      <c r="I112" s="36"/>
    </row>
    <row r="113" spans="2:9" s="296" customFormat="1" x14ac:dyDescent="0.3">
      <c r="B113" s="286" t="s">
        <v>329</v>
      </c>
      <c r="C113" s="292" t="s">
        <v>121</v>
      </c>
      <c r="D113" s="11">
        <v>3</v>
      </c>
      <c r="E113" s="15"/>
      <c r="F113" s="13">
        <f>IF(F115="Nhập sai","Nhập sai",F114+F115)</f>
        <v>0</v>
      </c>
      <c r="G113" s="10"/>
      <c r="H113" s="10"/>
      <c r="I113" s="10"/>
    </row>
    <row r="114" spans="2:9" ht="95.25" x14ac:dyDescent="0.3">
      <c r="B114" s="188" t="s">
        <v>127</v>
      </c>
      <c r="C114" s="352" t="s">
        <v>239</v>
      </c>
      <c r="D114" s="17">
        <v>2</v>
      </c>
      <c r="E114" s="127"/>
      <c r="F114" s="378"/>
      <c r="G114" s="126"/>
      <c r="H114" s="126"/>
      <c r="I114" s="126"/>
    </row>
    <row r="115" spans="2:9" ht="114" x14ac:dyDescent="0.3">
      <c r="B115" s="210" t="s">
        <v>129</v>
      </c>
      <c r="C115" s="443" t="s">
        <v>441</v>
      </c>
      <c r="D115" s="60">
        <v>1</v>
      </c>
      <c r="E115" s="228"/>
      <c r="F115" s="12">
        <f>IF(AND(E116&lt;&gt;"",E117&lt;&gt;""),"Nhập sai",IF(AND(F116="",F117=""),0,IF(E117&lt;&gt;"",0,F116)))</f>
        <v>0</v>
      </c>
      <c r="G115" s="14"/>
      <c r="H115" s="14"/>
      <c r="I115" s="14"/>
    </row>
    <row r="116" spans="2:9" ht="93.75" x14ac:dyDescent="0.3">
      <c r="B116" s="462"/>
      <c r="C116" s="214" t="s">
        <v>302</v>
      </c>
      <c r="D116" s="330"/>
      <c r="E116" s="51"/>
      <c r="F116" s="52" t="str">
        <f>IF(E116="","",(E116*1)/0.8)</f>
        <v/>
      </c>
      <c r="G116" s="332"/>
      <c r="H116" s="332"/>
      <c r="I116" s="332"/>
    </row>
    <row r="117" spans="2:9" ht="57" thickBot="1" x14ac:dyDescent="0.35">
      <c r="B117" s="461"/>
      <c r="C117" s="209" t="s">
        <v>347</v>
      </c>
      <c r="D117" s="43"/>
      <c r="E117" s="530"/>
      <c r="F117" s="38" t="str">
        <f>IF(E117&lt;&gt;"",0,"")</f>
        <v/>
      </c>
      <c r="G117" s="36"/>
      <c r="H117" s="36"/>
      <c r="I117" s="36"/>
    </row>
    <row r="118" spans="2:9" ht="37.5" x14ac:dyDescent="0.3">
      <c r="B118" s="286" t="s">
        <v>330</v>
      </c>
      <c r="C118" s="292" t="s">
        <v>126</v>
      </c>
      <c r="D118" s="11">
        <v>2</v>
      </c>
      <c r="E118" s="15"/>
      <c r="F118" s="13">
        <f>IF(OR(F119="Nhập sai",F124="Nhập sai"),"Nhập sai",F119+F124)</f>
        <v>0</v>
      </c>
      <c r="G118" s="10"/>
      <c r="H118" s="10"/>
      <c r="I118" s="10"/>
    </row>
    <row r="119" spans="2:9" ht="19.5" x14ac:dyDescent="0.3">
      <c r="B119" s="188" t="s">
        <v>442</v>
      </c>
      <c r="C119" s="212" t="s">
        <v>443</v>
      </c>
      <c r="D119" s="17">
        <v>1</v>
      </c>
      <c r="E119" s="19"/>
      <c r="F119" s="18">
        <f>IF(AND(F122&lt;&gt;"",F121&lt;&gt;""),"Nhập sai",IF(AND(F122&lt;&gt;"",F123&lt;&gt;""),"Nhập sai",IF(AND(F121&lt;&gt;"",F123&lt;&gt;""),"Nhập sai",F120+F121+F122+F123)))</f>
        <v>0</v>
      </c>
      <c r="G119" s="16"/>
      <c r="H119" s="16"/>
      <c r="I119" s="16"/>
    </row>
    <row r="120" spans="2:9" ht="37.5" x14ac:dyDescent="0.3">
      <c r="B120" s="277" t="s">
        <v>444</v>
      </c>
      <c r="C120" s="207" t="s">
        <v>445</v>
      </c>
      <c r="D120" s="60"/>
      <c r="E120" s="322"/>
      <c r="F120" s="294"/>
      <c r="G120" s="14"/>
      <c r="H120" s="14"/>
      <c r="I120" s="20"/>
    </row>
    <row r="121" spans="2:9" ht="37.5" x14ac:dyDescent="0.3">
      <c r="B121" s="462" t="s">
        <v>446</v>
      </c>
      <c r="C121" s="213" t="s">
        <v>447</v>
      </c>
      <c r="D121" s="333"/>
      <c r="E121" s="406"/>
      <c r="F121" s="273"/>
      <c r="G121" s="335"/>
      <c r="H121" s="335"/>
      <c r="I121" s="335"/>
    </row>
    <row r="122" spans="2:9" ht="37.5" x14ac:dyDescent="0.3">
      <c r="B122" s="460"/>
      <c r="C122" s="297" t="s">
        <v>307</v>
      </c>
      <c r="D122" s="107"/>
      <c r="E122" s="339"/>
      <c r="F122" s="26"/>
      <c r="G122" s="23"/>
      <c r="H122" s="23"/>
      <c r="I122" s="23"/>
    </row>
    <row r="123" spans="2:9" ht="19.5" x14ac:dyDescent="0.3">
      <c r="B123" s="463"/>
      <c r="C123" s="220" t="s">
        <v>128</v>
      </c>
      <c r="D123" s="407"/>
      <c r="E123" s="408"/>
      <c r="F123" s="166"/>
      <c r="G123" s="405"/>
      <c r="H123" s="405"/>
      <c r="I123" s="405"/>
    </row>
    <row r="124" spans="2:9" ht="19.5" x14ac:dyDescent="0.3">
      <c r="B124" s="131" t="s">
        <v>129</v>
      </c>
      <c r="C124" s="444" t="s">
        <v>34</v>
      </c>
      <c r="D124" s="18">
        <v>1</v>
      </c>
      <c r="E124" s="141"/>
      <c r="F124" s="18">
        <f>IF(AND(E125&lt;&gt;"",E126&lt;&gt;""),"Nhập sai",IF(AND(F125="",F126=""),0,IF(E126&lt;&gt;"",0,F125)))</f>
        <v>0</v>
      </c>
      <c r="G124" s="140"/>
      <c r="H124" s="140"/>
      <c r="I124" s="140"/>
    </row>
    <row r="125" spans="2:9" ht="93.75" x14ac:dyDescent="0.3">
      <c r="B125" s="462"/>
      <c r="C125" s="195" t="s">
        <v>275</v>
      </c>
      <c r="D125" s="445"/>
      <c r="E125" s="51"/>
      <c r="F125" s="52" t="str">
        <f>IF(E125="","",(E125*1)/1)</f>
        <v/>
      </c>
      <c r="G125" s="332"/>
      <c r="H125" s="332"/>
      <c r="I125" s="332"/>
    </row>
    <row r="126" spans="2:9" ht="38.25" thickBot="1" x14ac:dyDescent="0.35">
      <c r="B126" s="461"/>
      <c r="C126" s="209" t="s">
        <v>130</v>
      </c>
      <c r="D126" s="43"/>
      <c r="E126" s="37"/>
      <c r="F126" s="38" t="str">
        <f>IF(E126&lt;&gt;"",0,"")</f>
        <v/>
      </c>
      <c r="G126" s="36"/>
      <c r="H126" s="36"/>
      <c r="I126" s="36"/>
    </row>
    <row r="127" spans="2:9" s="296" customFormat="1" x14ac:dyDescent="0.3">
      <c r="B127" s="202" t="s">
        <v>393</v>
      </c>
      <c r="C127" s="276" t="s">
        <v>131</v>
      </c>
      <c r="D127" s="122">
        <v>2</v>
      </c>
      <c r="E127" s="125"/>
      <c r="F127" s="123">
        <f>IF(AND(F128&lt;&gt;"",F129&lt;&gt;""),"Nhập sai",IF(AND(F128&lt;&gt;"",F130&lt;&gt;""),"Nhập sai",IF(AND(F129&lt;&gt;"",F130&lt;&gt;""),"Nhập sai",F128+F129+F130)))</f>
        <v>0</v>
      </c>
      <c r="G127" s="121"/>
      <c r="H127" s="121"/>
      <c r="I127" s="121"/>
    </row>
    <row r="128" spans="2:9" ht="37.5" x14ac:dyDescent="0.3">
      <c r="B128" s="462"/>
      <c r="C128" s="207" t="s">
        <v>132</v>
      </c>
      <c r="D128" s="60"/>
      <c r="E128" s="322"/>
      <c r="F128" s="294"/>
      <c r="G128" s="20"/>
      <c r="H128" s="20"/>
      <c r="I128" s="20"/>
    </row>
    <row r="129" spans="2:9" ht="56.25" x14ac:dyDescent="0.3">
      <c r="B129" s="460"/>
      <c r="C129" s="297" t="s">
        <v>133</v>
      </c>
      <c r="D129" s="107"/>
      <c r="E129" s="339"/>
      <c r="F129" s="26"/>
      <c r="G129" s="23"/>
      <c r="H129" s="23"/>
      <c r="I129" s="23"/>
    </row>
    <row r="130" spans="2:9" ht="20.25" thickBot="1" x14ac:dyDescent="0.35">
      <c r="B130" s="461"/>
      <c r="C130" s="209" t="s">
        <v>134</v>
      </c>
      <c r="D130" s="43"/>
      <c r="E130" s="409"/>
      <c r="F130" s="42"/>
      <c r="G130" s="36"/>
      <c r="H130" s="36"/>
      <c r="I130" s="36"/>
    </row>
    <row r="131" spans="2:9" s="296" customFormat="1" x14ac:dyDescent="0.3">
      <c r="B131" s="286" t="s">
        <v>448</v>
      </c>
      <c r="C131" s="292" t="s">
        <v>449</v>
      </c>
      <c r="D131" s="11">
        <v>2</v>
      </c>
      <c r="E131" s="54"/>
      <c r="F131" s="13">
        <f>IF(OR(F132="Nhập sai",F135="Nhập sai"),"Nhập sai",F132+F135)</f>
        <v>0</v>
      </c>
      <c r="G131" s="10"/>
      <c r="H131" s="10"/>
      <c r="I131" s="10"/>
    </row>
    <row r="132" spans="2:9" ht="58.5" x14ac:dyDescent="0.3">
      <c r="B132" s="446" t="s">
        <v>450</v>
      </c>
      <c r="C132" s="268" t="s">
        <v>451</v>
      </c>
      <c r="D132" s="269">
        <v>1</v>
      </c>
      <c r="E132" s="270"/>
      <c r="F132" s="132">
        <f>IF(AND(F133&lt;&gt;"",F134&lt;&gt;""),"Nhập sai",F133+F134)</f>
        <v>0</v>
      </c>
      <c r="G132" s="271"/>
      <c r="H132" s="271"/>
      <c r="I132" s="271"/>
    </row>
    <row r="133" spans="2:9" x14ac:dyDescent="0.3">
      <c r="B133" s="462"/>
      <c r="C133" s="213" t="s">
        <v>452</v>
      </c>
      <c r="D133" s="401"/>
      <c r="E133" s="402"/>
      <c r="F133" s="273"/>
      <c r="G133" s="335"/>
      <c r="H133" s="335"/>
      <c r="I133" s="335"/>
    </row>
    <row r="134" spans="2:9" ht="37.5" x14ac:dyDescent="0.3">
      <c r="B134" s="463"/>
      <c r="C134" s="220" t="s">
        <v>453</v>
      </c>
      <c r="D134" s="403"/>
      <c r="E134" s="404"/>
      <c r="F134" s="166"/>
      <c r="G134" s="405"/>
      <c r="H134" s="405"/>
      <c r="I134" s="405"/>
    </row>
    <row r="135" spans="2:9" ht="39" x14ac:dyDescent="0.3">
      <c r="B135" s="210" t="s">
        <v>454</v>
      </c>
      <c r="C135" s="315" t="s">
        <v>455</v>
      </c>
      <c r="D135" s="60">
        <v>1</v>
      </c>
      <c r="E135" s="316"/>
      <c r="F135" s="317">
        <f>IF(AND(E136&lt;&gt;"",E137&lt;&gt;""),"Nhập sai",IF(AND(F136="",F137=""),0,IF(E137&lt;&gt;"",0,F136)))</f>
        <v>0</v>
      </c>
      <c r="G135" s="318"/>
      <c r="H135" s="318"/>
      <c r="I135" s="318"/>
    </row>
    <row r="136" spans="2:9" ht="93.75" x14ac:dyDescent="0.3">
      <c r="B136" s="462"/>
      <c r="C136" s="214" t="s">
        <v>456</v>
      </c>
      <c r="D136" s="330"/>
      <c r="E136" s="51"/>
      <c r="F136" s="52" t="str">
        <f>IF(E136="","",(E136*1)/1)</f>
        <v/>
      </c>
      <c r="G136" s="332"/>
      <c r="H136" s="332"/>
      <c r="I136" s="332"/>
    </row>
    <row r="137" spans="2:9" ht="57" thickBot="1" x14ac:dyDescent="0.35">
      <c r="B137" s="461"/>
      <c r="C137" s="447" t="s">
        <v>457</v>
      </c>
      <c r="D137" s="43"/>
      <c r="E137" s="448"/>
      <c r="F137" s="38" t="str">
        <f>IF(E137&lt;&gt;"",0,"")</f>
        <v/>
      </c>
      <c r="G137" s="36"/>
      <c r="H137" s="36"/>
      <c r="I137" s="36"/>
    </row>
    <row r="138" spans="2:9" ht="38.25" thickBot="1" x14ac:dyDescent="0.35">
      <c r="B138" s="287">
        <v>5</v>
      </c>
      <c r="C138" s="355" t="s">
        <v>135</v>
      </c>
      <c r="D138" s="6">
        <v>8.5</v>
      </c>
      <c r="E138" s="8"/>
      <c r="F138" s="7">
        <f>IF(OR(F139="Nhập sai",F146="Nhập sai",F150="Nhập sai",F157="Nhập sai",F167="Nhập sai"),"Nhập sai",F139+F146+F150+F157+F167)</f>
        <v>0</v>
      </c>
      <c r="G138" s="5"/>
      <c r="H138" s="5"/>
      <c r="I138" s="5"/>
    </row>
    <row r="139" spans="2:9" s="296" customFormat="1" ht="37.5" x14ac:dyDescent="0.3">
      <c r="B139" s="202" t="s">
        <v>331</v>
      </c>
      <c r="C139" s="276" t="s">
        <v>136</v>
      </c>
      <c r="D139" s="122">
        <v>1</v>
      </c>
      <c r="E139" s="125"/>
      <c r="F139" s="123">
        <f>IF(OR(F140="Nhập sai",F143="Nhập sai"),"Nhập sai",F140+F143)</f>
        <v>0</v>
      </c>
      <c r="G139" s="121"/>
      <c r="H139" s="121"/>
      <c r="I139" s="121"/>
    </row>
    <row r="140" spans="2:9" ht="19.5" x14ac:dyDescent="0.3">
      <c r="B140" s="210" t="s">
        <v>240</v>
      </c>
      <c r="C140" s="315" t="s">
        <v>241</v>
      </c>
      <c r="D140" s="60">
        <v>0.5</v>
      </c>
      <c r="E140" s="322"/>
      <c r="F140" s="317">
        <f>IF(AND(F141&lt;&gt;"",F142&lt;&gt;""),"Nhập sai",F141+F142)</f>
        <v>0</v>
      </c>
      <c r="G140" s="318"/>
      <c r="H140" s="318"/>
      <c r="I140" s="318"/>
    </row>
    <row r="141" spans="2:9" x14ac:dyDescent="0.3">
      <c r="B141" s="474"/>
      <c r="C141" s="213" t="s">
        <v>458</v>
      </c>
      <c r="D141" s="272"/>
      <c r="E141" s="97"/>
      <c r="F141" s="273"/>
      <c r="G141" s="449"/>
      <c r="H141" s="449"/>
      <c r="I141" s="449"/>
    </row>
    <row r="142" spans="2:9" x14ac:dyDescent="0.3">
      <c r="B142" s="475"/>
      <c r="C142" s="207" t="s">
        <v>397</v>
      </c>
      <c r="D142" s="21"/>
      <c r="E142" s="15"/>
      <c r="F142" s="22"/>
      <c r="G142" s="10"/>
      <c r="H142" s="10"/>
      <c r="I142" s="10"/>
    </row>
    <row r="143" spans="2:9" ht="19.5" x14ac:dyDescent="0.3">
      <c r="B143" s="267" t="s">
        <v>242</v>
      </c>
      <c r="C143" s="268" t="s">
        <v>459</v>
      </c>
      <c r="D143" s="269">
        <v>0.5</v>
      </c>
      <c r="E143" s="270"/>
      <c r="F143" s="132">
        <f>IF(AND(F144&lt;&gt;"",F145&lt;&gt;""),"Nhập sai",F144+F145)</f>
        <v>0</v>
      </c>
      <c r="G143" s="271"/>
      <c r="H143" s="271"/>
      <c r="I143" s="271"/>
    </row>
    <row r="144" spans="2:9" ht="56.25" x14ac:dyDescent="0.3">
      <c r="B144" s="474"/>
      <c r="C144" s="213" t="s">
        <v>270</v>
      </c>
      <c r="D144" s="94"/>
      <c r="E144" s="250"/>
      <c r="F144" s="273"/>
      <c r="G144" s="449"/>
      <c r="H144" s="449"/>
      <c r="I144" s="449"/>
    </row>
    <row r="145" spans="2:9" ht="38.25" thickBot="1" x14ac:dyDescent="0.35">
      <c r="B145" s="476"/>
      <c r="C145" s="209" t="s">
        <v>137</v>
      </c>
      <c r="D145" s="6"/>
      <c r="E145" s="8"/>
      <c r="F145" s="42"/>
      <c r="G145" s="5"/>
      <c r="H145" s="5"/>
      <c r="I145" s="5"/>
    </row>
    <row r="146" spans="2:9" s="296" customFormat="1" ht="37.5" x14ac:dyDescent="0.3">
      <c r="B146" s="286" t="s">
        <v>332</v>
      </c>
      <c r="C146" s="292" t="s">
        <v>138</v>
      </c>
      <c r="D146" s="11">
        <v>1</v>
      </c>
      <c r="E146" s="15"/>
      <c r="F146" s="13">
        <f>IF(AND(F147&lt;&gt;"",F148&lt;&gt;""),"Nhập sai",IF(AND(F147&lt;&gt;"",F149&lt;&gt;""),"Nhập sai",IF(AND(F148&lt;&gt;"",F149&lt;&gt;""),"Nhập sai",F147+F148+F149)))</f>
        <v>0</v>
      </c>
      <c r="G146" s="10"/>
      <c r="H146" s="10"/>
      <c r="I146" s="10"/>
    </row>
    <row r="147" spans="2:9" x14ac:dyDescent="0.3">
      <c r="B147" s="474"/>
      <c r="C147" s="213" t="s">
        <v>139</v>
      </c>
      <c r="D147" s="94"/>
      <c r="E147" s="250"/>
      <c r="F147" s="273"/>
      <c r="G147" s="449"/>
      <c r="H147" s="449"/>
      <c r="I147" s="449"/>
    </row>
    <row r="148" spans="2:9" x14ac:dyDescent="0.3">
      <c r="B148" s="487"/>
      <c r="C148" s="297" t="s">
        <v>140</v>
      </c>
      <c r="D148" s="65"/>
      <c r="E148" s="137"/>
      <c r="F148" s="26"/>
      <c r="G148" s="136"/>
      <c r="H148" s="136"/>
      <c r="I148" s="136"/>
    </row>
    <row r="149" spans="2:9" ht="19.5" thickBot="1" x14ac:dyDescent="0.35">
      <c r="B149" s="476"/>
      <c r="C149" s="209" t="s">
        <v>141</v>
      </c>
      <c r="D149" s="6"/>
      <c r="E149" s="8"/>
      <c r="F149" s="42"/>
      <c r="G149" s="5"/>
      <c r="H149" s="5"/>
      <c r="I149" s="5"/>
    </row>
    <row r="150" spans="2:9" s="296" customFormat="1" ht="37.5" x14ac:dyDescent="0.3">
      <c r="B150" s="286" t="s">
        <v>333</v>
      </c>
      <c r="C150" s="292" t="s">
        <v>142</v>
      </c>
      <c r="D150" s="11">
        <v>2</v>
      </c>
      <c r="E150" s="15"/>
      <c r="F150" s="13">
        <f>IF(OR(F151="Nhập sai",F154="Nhập sai"),"Nhập sai",F151+F154)</f>
        <v>0</v>
      </c>
      <c r="G150" s="10"/>
      <c r="H150" s="10"/>
      <c r="I150" s="10"/>
    </row>
    <row r="151" spans="2:9" ht="58.5" x14ac:dyDescent="0.3">
      <c r="B151" s="267" t="s">
        <v>245</v>
      </c>
      <c r="C151" s="268" t="s">
        <v>460</v>
      </c>
      <c r="D151" s="269">
        <v>1</v>
      </c>
      <c r="E151" s="270"/>
      <c r="F151" s="132">
        <f>IF(AND(F152&lt;&gt;"",F153&lt;&gt;""),"Nhập sai",F152+F153)</f>
        <v>0</v>
      </c>
      <c r="G151" s="271"/>
      <c r="H151" s="271"/>
      <c r="I151" s="271"/>
    </row>
    <row r="152" spans="2:9" x14ac:dyDescent="0.3">
      <c r="B152" s="474"/>
      <c r="C152" s="213" t="s">
        <v>47</v>
      </c>
      <c r="D152" s="94"/>
      <c r="E152" s="250"/>
      <c r="F152" s="273"/>
      <c r="G152" s="96"/>
      <c r="H152" s="96"/>
      <c r="I152" s="96"/>
    </row>
    <row r="153" spans="2:9" x14ac:dyDescent="0.3">
      <c r="B153" s="475"/>
      <c r="C153" s="207" t="s">
        <v>48</v>
      </c>
      <c r="D153" s="11"/>
      <c r="E153" s="54"/>
      <c r="F153" s="22"/>
      <c r="G153" s="14"/>
      <c r="H153" s="14"/>
      <c r="I153" s="14"/>
    </row>
    <row r="154" spans="2:9" ht="19.5" x14ac:dyDescent="0.3">
      <c r="B154" s="188" t="s">
        <v>248</v>
      </c>
      <c r="C154" s="212" t="s">
        <v>461</v>
      </c>
      <c r="D154" s="17">
        <v>1</v>
      </c>
      <c r="E154" s="141"/>
      <c r="F154" s="18">
        <f>IF(AND(E155&lt;&gt;"",E156&lt;&gt;""),"Nhập sai",IF(AND(F155="",F156=""),0,IF(E156&lt;&gt;"",0,F155)))</f>
        <v>0</v>
      </c>
      <c r="G154" s="16"/>
      <c r="H154" s="16"/>
      <c r="I154" s="16"/>
    </row>
    <row r="155" spans="2:9" ht="75" x14ac:dyDescent="0.3">
      <c r="B155" s="474"/>
      <c r="C155" s="214" t="s">
        <v>273</v>
      </c>
      <c r="D155" s="138"/>
      <c r="E155" s="51"/>
      <c r="F155" s="52" t="str">
        <f>IF(E155="","",(E155*1)/1)</f>
        <v/>
      </c>
      <c r="G155" s="139"/>
      <c r="H155" s="139"/>
      <c r="I155" s="139"/>
    </row>
    <row r="156" spans="2:9" ht="19.5" thickBot="1" x14ac:dyDescent="0.35">
      <c r="B156" s="476"/>
      <c r="C156" s="209" t="s">
        <v>43</v>
      </c>
      <c r="D156" s="6"/>
      <c r="E156" s="400"/>
      <c r="F156" s="38" t="str">
        <f>IF(E156&lt;&gt;"",0,"")</f>
        <v/>
      </c>
      <c r="G156" s="5"/>
      <c r="H156" s="5"/>
      <c r="I156" s="5"/>
    </row>
    <row r="157" spans="2:9" s="296" customFormat="1" x14ac:dyDescent="0.3">
      <c r="B157" s="286" t="s">
        <v>334</v>
      </c>
      <c r="C157" s="292" t="s">
        <v>143</v>
      </c>
      <c r="D157" s="11">
        <v>3</v>
      </c>
      <c r="E157" s="54"/>
      <c r="F157" s="13">
        <f>IF(OR(F158="Nhập sai",F161="Nhập sai",F164="Nhập sai"),"Nhập sai",F158+F161+F164)</f>
        <v>0</v>
      </c>
      <c r="G157" s="10"/>
      <c r="H157" s="10"/>
      <c r="I157" s="10"/>
    </row>
    <row r="158" spans="2:9" ht="39" x14ac:dyDescent="0.3">
      <c r="B158" s="267" t="s">
        <v>144</v>
      </c>
      <c r="C158" s="268" t="s">
        <v>145</v>
      </c>
      <c r="D158" s="269">
        <v>1</v>
      </c>
      <c r="E158" s="270"/>
      <c r="F158" s="132">
        <f>IF(AND(F159&lt;&gt;"",F160&lt;&gt;""),"Nhập sai",F159+F160)</f>
        <v>0</v>
      </c>
      <c r="G158" s="271"/>
      <c r="H158" s="271"/>
      <c r="I158" s="271"/>
    </row>
    <row r="159" spans="2:9" x14ac:dyDescent="0.3">
      <c r="B159" s="474"/>
      <c r="C159" s="213" t="s">
        <v>47</v>
      </c>
      <c r="D159" s="94"/>
      <c r="E159" s="250"/>
      <c r="F159" s="273"/>
      <c r="G159" s="96"/>
      <c r="H159" s="96"/>
      <c r="I159" s="96"/>
    </row>
    <row r="160" spans="2:9" x14ac:dyDescent="0.3">
      <c r="B160" s="475"/>
      <c r="C160" s="220" t="s">
        <v>48</v>
      </c>
      <c r="D160" s="450"/>
      <c r="E160" s="451"/>
      <c r="F160" s="166"/>
      <c r="G160" s="167"/>
      <c r="H160" s="167"/>
      <c r="I160" s="167"/>
    </row>
    <row r="161" spans="2:9" ht="39" x14ac:dyDescent="0.3">
      <c r="B161" s="188" t="s">
        <v>146</v>
      </c>
      <c r="C161" s="315" t="s">
        <v>147</v>
      </c>
      <c r="D161" s="60">
        <v>1</v>
      </c>
      <c r="E161" s="322"/>
      <c r="F161" s="317">
        <f>IF(AND(F162&lt;&gt;"",F163&lt;&gt;""),"Nhập sai",F162+F163)</f>
        <v>0</v>
      </c>
      <c r="G161" s="318"/>
      <c r="H161" s="318"/>
      <c r="I161" s="318"/>
    </row>
    <row r="162" spans="2:9" x14ac:dyDescent="0.3">
      <c r="B162" s="474"/>
      <c r="C162" s="213" t="s">
        <v>47</v>
      </c>
      <c r="D162" s="272"/>
      <c r="E162" s="97"/>
      <c r="F162" s="273"/>
      <c r="G162" s="96"/>
      <c r="H162" s="96"/>
      <c r="I162" s="96"/>
    </row>
    <row r="163" spans="2:9" x14ac:dyDescent="0.3">
      <c r="B163" s="475"/>
      <c r="C163" s="207" t="s">
        <v>48</v>
      </c>
      <c r="D163" s="21"/>
      <c r="E163" s="15"/>
      <c r="F163" s="22"/>
      <c r="G163" s="14"/>
      <c r="H163" s="14"/>
      <c r="I163" s="14"/>
    </row>
    <row r="164" spans="2:9" ht="39" x14ac:dyDescent="0.3">
      <c r="B164" s="188" t="s">
        <v>148</v>
      </c>
      <c r="C164" s="268" t="s">
        <v>149</v>
      </c>
      <c r="D164" s="269">
        <v>1</v>
      </c>
      <c r="E164" s="270"/>
      <c r="F164" s="132">
        <f>IF(AND(F165&lt;&gt;"",F166&lt;&gt;""),"Nhập sai",F165+F166)</f>
        <v>0</v>
      </c>
      <c r="G164" s="271"/>
      <c r="H164" s="271"/>
      <c r="I164" s="271"/>
    </row>
    <row r="165" spans="2:9" ht="56.25" x14ac:dyDescent="0.3">
      <c r="B165" s="474"/>
      <c r="C165" s="213" t="s">
        <v>150</v>
      </c>
      <c r="D165" s="272"/>
      <c r="E165" s="97"/>
      <c r="F165" s="273"/>
      <c r="G165" s="96"/>
      <c r="H165" s="96"/>
      <c r="I165" s="96"/>
    </row>
    <row r="166" spans="2:9" ht="38.25" thickBot="1" x14ac:dyDescent="0.35">
      <c r="B166" s="476"/>
      <c r="C166" s="207" t="s">
        <v>151</v>
      </c>
      <c r="D166" s="21"/>
      <c r="E166" s="15"/>
      <c r="F166" s="22"/>
      <c r="G166" s="14"/>
      <c r="H166" s="14"/>
      <c r="I166" s="14"/>
    </row>
    <row r="167" spans="2:9" s="296" customFormat="1" ht="37.5" x14ac:dyDescent="0.3">
      <c r="B167" s="199" t="s">
        <v>335</v>
      </c>
      <c r="C167" s="396" t="s">
        <v>152</v>
      </c>
      <c r="D167" s="78">
        <v>1.5</v>
      </c>
      <c r="E167" s="100"/>
      <c r="F167" s="81">
        <f>IF(AND(F168&lt;&gt;"",F169&lt;&gt;""),"Nhập sai",IF(AND(F168&lt;&gt;"",F170&lt;&gt;""),"Nhập sai",IF(AND(F169&lt;&gt;"",F170&lt;&gt;""),"Nhập sai",F168+F169+F170)))</f>
        <v>0</v>
      </c>
      <c r="G167" s="77"/>
      <c r="H167" s="77"/>
      <c r="I167" s="77"/>
    </row>
    <row r="168" spans="2:9" ht="75" x14ac:dyDescent="0.3">
      <c r="B168" s="482"/>
      <c r="C168" s="416" t="s">
        <v>462</v>
      </c>
      <c r="D168" s="145"/>
      <c r="E168" s="147"/>
      <c r="F168" s="146"/>
      <c r="G168" s="144"/>
      <c r="H168" s="144"/>
      <c r="I168" s="144"/>
    </row>
    <row r="169" spans="2:9" ht="75" x14ac:dyDescent="0.3">
      <c r="B169" s="484"/>
      <c r="C169" s="208" t="s">
        <v>154</v>
      </c>
      <c r="D169" s="63"/>
      <c r="E169" s="243"/>
      <c r="F169" s="378"/>
      <c r="G169" s="62"/>
      <c r="H169" s="62"/>
      <c r="I169" s="62"/>
    </row>
    <row r="170" spans="2:9" ht="57" thickBot="1" x14ac:dyDescent="0.35">
      <c r="B170" s="483"/>
      <c r="C170" s="209" t="s">
        <v>155</v>
      </c>
      <c r="D170" s="44"/>
      <c r="E170" s="41"/>
      <c r="F170" s="143"/>
      <c r="G170" s="36"/>
      <c r="H170" s="36"/>
      <c r="I170" s="36"/>
    </row>
    <row r="171" spans="2:9" ht="19.5" thickBot="1" x14ac:dyDescent="0.35">
      <c r="B171" s="287">
        <v>6</v>
      </c>
      <c r="C171" s="355" t="s">
        <v>156</v>
      </c>
      <c r="D171" s="6">
        <v>8</v>
      </c>
      <c r="E171" s="8"/>
      <c r="F171" s="7">
        <f>IF(OR(F172="Nhập sai",F179="Nhập sai",F186="Nhập sai",F193="Nhập sai"),"Nhập sai",F172+F179+F186+F193)</f>
        <v>0</v>
      </c>
      <c r="G171" s="39"/>
      <c r="H171" s="39"/>
      <c r="I171" s="39"/>
    </row>
    <row r="172" spans="2:9" s="296" customFormat="1" ht="37.5" x14ac:dyDescent="0.3">
      <c r="B172" s="202" t="s">
        <v>336</v>
      </c>
      <c r="C172" s="276" t="s">
        <v>157</v>
      </c>
      <c r="D172" s="122">
        <v>2</v>
      </c>
      <c r="E172" s="125"/>
      <c r="F172" s="123">
        <f>IF(OR(F173="Nhập sai",F176="Nhập sai"),"Nhập sai",F173+F176)</f>
        <v>0</v>
      </c>
      <c r="G172" s="157"/>
      <c r="H172" s="157"/>
      <c r="I172" s="157"/>
    </row>
    <row r="173" spans="2:9" ht="19.5" x14ac:dyDescent="0.3">
      <c r="B173" s="267" t="s">
        <v>158</v>
      </c>
      <c r="C173" s="268" t="s">
        <v>159</v>
      </c>
      <c r="D173" s="269">
        <v>1</v>
      </c>
      <c r="E173" s="270"/>
      <c r="F173" s="132">
        <f>IF(AND(F174&lt;&gt;"",F175&lt;&gt;""),"Nhập sai",F174+F175)</f>
        <v>0</v>
      </c>
      <c r="G173" s="271"/>
      <c r="H173" s="271"/>
      <c r="I173" s="271"/>
    </row>
    <row r="174" spans="2:9" x14ac:dyDescent="0.3">
      <c r="B174" s="462"/>
      <c r="C174" s="213" t="s">
        <v>47</v>
      </c>
      <c r="D174" s="272"/>
      <c r="E174" s="97"/>
      <c r="F174" s="273"/>
      <c r="G174" s="335"/>
      <c r="H174" s="335"/>
      <c r="I174" s="335"/>
    </row>
    <row r="175" spans="2:9" x14ac:dyDescent="0.3">
      <c r="B175" s="463"/>
      <c r="C175" s="220" t="s">
        <v>48</v>
      </c>
      <c r="D175" s="274"/>
      <c r="E175" s="275"/>
      <c r="F175" s="166"/>
      <c r="G175" s="405"/>
      <c r="H175" s="405"/>
      <c r="I175" s="405"/>
    </row>
    <row r="176" spans="2:9" ht="19.5" x14ac:dyDescent="0.3">
      <c r="B176" s="210" t="s">
        <v>160</v>
      </c>
      <c r="C176" s="315" t="s">
        <v>161</v>
      </c>
      <c r="D176" s="60">
        <v>1</v>
      </c>
      <c r="E176" s="322"/>
      <c r="F176" s="317">
        <f>IF(AND(F177&lt;&gt;"",F178&lt;&gt;""),"Nhập sai",F177+F178)</f>
        <v>0</v>
      </c>
      <c r="G176" s="318"/>
      <c r="H176" s="318"/>
      <c r="I176" s="318"/>
    </row>
    <row r="177" spans="2:9" x14ac:dyDescent="0.3">
      <c r="B177" s="474"/>
      <c r="C177" s="213" t="s">
        <v>162</v>
      </c>
      <c r="D177" s="94"/>
      <c r="E177" s="250"/>
      <c r="F177" s="273"/>
      <c r="G177" s="96"/>
      <c r="H177" s="96"/>
      <c r="I177" s="96"/>
    </row>
    <row r="178" spans="2:9" ht="19.5" thickBot="1" x14ac:dyDescent="0.35">
      <c r="B178" s="476"/>
      <c r="C178" s="209" t="s">
        <v>163</v>
      </c>
      <c r="D178" s="6"/>
      <c r="E178" s="8"/>
      <c r="F178" s="42"/>
      <c r="G178" s="39"/>
      <c r="H178" s="39"/>
      <c r="I178" s="39"/>
    </row>
    <row r="179" spans="2:9" s="296" customFormat="1" ht="37.5" x14ac:dyDescent="0.3">
      <c r="B179" s="286" t="s">
        <v>337</v>
      </c>
      <c r="C179" s="292" t="s">
        <v>463</v>
      </c>
      <c r="D179" s="11">
        <v>2</v>
      </c>
      <c r="E179" s="54"/>
      <c r="F179" s="13">
        <f>IF(OR(F180="Nhập sai",F183="Nhập sai"),"Nhập sai",F180+F183)</f>
        <v>0</v>
      </c>
      <c r="G179" s="10"/>
      <c r="H179" s="10"/>
      <c r="I179" s="10"/>
    </row>
    <row r="180" spans="2:9" ht="39" x14ac:dyDescent="0.3">
      <c r="B180" s="267" t="s">
        <v>165</v>
      </c>
      <c r="C180" s="268" t="s">
        <v>166</v>
      </c>
      <c r="D180" s="269">
        <v>1</v>
      </c>
      <c r="E180" s="270"/>
      <c r="F180" s="132">
        <f>IF(AND(F181&lt;&gt;"",F182&lt;&gt;""),"Nhập sai",F181+F182)</f>
        <v>0</v>
      </c>
      <c r="G180" s="271"/>
      <c r="H180" s="271"/>
      <c r="I180" s="271"/>
    </row>
    <row r="181" spans="2:9" x14ac:dyDescent="0.3">
      <c r="B181" s="474"/>
      <c r="C181" s="213" t="s">
        <v>71</v>
      </c>
      <c r="D181" s="272"/>
      <c r="E181" s="97"/>
      <c r="F181" s="273"/>
      <c r="G181" s="96"/>
      <c r="H181" s="96"/>
      <c r="I181" s="96"/>
    </row>
    <row r="182" spans="2:9" x14ac:dyDescent="0.3">
      <c r="B182" s="475"/>
      <c r="C182" s="220" t="s">
        <v>72</v>
      </c>
      <c r="D182" s="274"/>
      <c r="E182" s="275"/>
      <c r="F182" s="166"/>
      <c r="G182" s="167"/>
      <c r="H182" s="167"/>
      <c r="I182" s="167"/>
    </row>
    <row r="183" spans="2:9" ht="39" x14ac:dyDescent="0.3">
      <c r="B183" s="210" t="s">
        <v>167</v>
      </c>
      <c r="C183" s="315" t="s">
        <v>168</v>
      </c>
      <c r="D183" s="60">
        <v>1</v>
      </c>
      <c r="E183" s="322"/>
      <c r="F183" s="317">
        <f>IF(AND(F184&lt;&gt;"",F185&lt;&gt;""),"Nhập sai",F184+F185)</f>
        <v>0</v>
      </c>
      <c r="G183" s="318"/>
      <c r="H183" s="318"/>
      <c r="I183" s="318"/>
    </row>
    <row r="184" spans="2:9" ht="37.5" x14ac:dyDescent="0.3">
      <c r="B184" s="474"/>
      <c r="C184" s="213" t="s">
        <v>169</v>
      </c>
      <c r="D184" s="94"/>
      <c r="E184" s="250"/>
      <c r="F184" s="273"/>
      <c r="G184" s="96"/>
      <c r="H184" s="96"/>
      <c r="I184" s="96"/>
    </row>
    <row r="185" spans="2:9" ht="38.25" thickBot="1" x14ac:dyDescent="0.35">
      <c r="B185" s="476"/>
      <c r="C185" s="209" t="s">
        <v>170</v>
      </c>
      <c r="D185" s="6"/>
      <c r="E185" s="8"/>
      <c r="F185" s="42"/>
      <c r="G185" s="39"/>
      <c r="H185" s="39"/>
      <c r="I185" s="39"/>
    </row>
    <row r="186" spans="2:9" s="296" customFormat="1" ht="37.5" x14ac:dyDescent="0.3">
      <c r="B186" s="286" t="s">
        <v>338</v>
      </c>
      <c r="C186" s="292" t="s">
        <v>171</v>
      </c>
      <c r="D186" s="11">
        <v>2</v>
      </c>
      <c r="E186" s="54"/>
      <c r="F186" s="13">
        <f>IF(OR(F187="Nhập sai",F190="Nhập sai"),"Nhập sai",F187+F190)</f>
        <v>0</v>
      </c>
      <c r="G186" s="14"/>
      <c r="H186" s="14"/>
      <c r="I186" s="14"/>
    </row>
    <row r="187" spans="2:9" ht="39" x14ac:dyDescent="0.3">
      <c r="B187" s="267" t="s">
        <v>172</v>
      </c>
      <c r="C187" s="268" t="s">
        <v>173</v>
      </c>
      <c r="D187" s="269">
        <v>1</v>
      </c>
      <c r="E187" s="270"/>
      <c r="F187" s="132">
        <f>IF(AND(F188&lt;&gt;"",F189&lt;&gt;""),"Nhập sai",F188+F189)</f>
        <v>0</v>
      </c>
      <c r="G187" s="271"/>
      <c r="H187" s="271"/>
      <c r="I187" s="271"/>
    </row>
    <row r="188" spans="2:9" x14ac:dyDescent="0.3">
      <c r="B188" s="474"/>
      <c r="C188" s="213" t="s">
        <v>71</v>
      </c>
      <c r="D188" s="272"/>
      <c r="E188" s="97"/>
      <c r="F188" s="273"/>
      <c r="G188" s="96"/>
      <c r="H188" s="96"/>
      <c r="I188" s="96"/>
    </row>
    <row r="189" spans="2:9" x14ac:dyDescent="0.3">
      <c r="B189" s="475"/>
      <c r="C189" s="220" t="s">
        <v>72</v>
      </c>
      <c r="D189" s="274"/>
      <c r="E189" s="275"/>
      <c r="F189" s="166"/>
      <c r="G189" s="167"/>
      <c r="H189" s="167"/>
      <c r="I189" s="167"/>
    </row>
    <row r="190" spans="2:9" ht="39" x14ac:dyDescent="0.3">
      <c r="B190" s="267" t="s">
        <v>174</v>
      </c>
      <c r="C190" s="315" t="s">
        <v>175</v>
      </c>
      <c r="D190" s="60">
        <v>1</v>
      </c>
      <c r="E190" s="322"/>
      <c r="F190" s="317">
        <f>IF(AND(F191&lt;&gt;"",F192&lt;&gt;""),"Nhập sai",F191+F192)</f>
        <v>0</v>
      </c>
      <c r="G190" s="318"/>
      <c r="H190" s="318"/>
      <c r="I190" s="318"/>
    </row>
    <row r="191" spans="2:9" ht="37.5" x14ac:dyDescent="0.3">
      <c r="B191" s="474"/>
      <c r="C191" s="213" t="s">
        <v>233</v>
      </c>
      <c r="D191" s="94"/>
      <c r="E191" s="250"/>
      <c r="F191" s="273"/>
      <c r="G191" s="96"/>
      <c r="H191" s="96"/>
      <c r="I191" s="96"/>
    </row>
    <row r="192" spans="2:9" ht="38.25" thickBot="1" x14ac:dyDescent="0.35">
      <c r="B192" s="476"/>
      <c r="C192" s="209" t="s">
        <v>234</v>
      </c>
      <c r="D192" s="6"/>
      <c r="E192" s="8"/>
      <c r="F192" s="42"/>
      <c r="G192" s="39"/>
      <c r="H192" s="39"/>
      <c r="I192" s="39"/>
    </row>
    <row r="193" spans="2:9" s="296" customFormat="1" ht="37.5" x14ac:dyDescent="0.3">
      <c r="B193" s="286" t="s">
        <v>339</v>
      </c>
      <c r="C193" s="292" t="s">
        <v>176</v>
      </c>
      <c r="D193" s="11">
        <v>2</v>
      </c>
      <c r="E193" s="54"/>
      <c r="F193" s="13">
        <f>IF(OR(F194="Nhập sai",F197="Nhập sai"),"Nhập sai",F194+F197)</f>
        <v>0</v>
      </c>
      <c r="G193" s="10"/>
      <c r="H193" s="10"/>
      <c r="I193" s="10"/>
    </row>
    <row r="194" spans="2:9" ht="19.5" x14ac:dyDescent="0.3">
      <c r="B194" s="267" t="s">
        <v>177</v>
      </c>
      <c r="C194" s="268" t="s">
        <v>464</v>
      </c>
      <c r="D194" s="269">
        <v>1</v>
      </c>
      <c r="E194" s="270"/>
      <c r="F194" s="132">
        <f>IF(AND(F195&lt;&gt;"",F196&lt;&gt;""),"Nhập sai",F195+F196)</f>
        <v>0</v>
      </c>
      <c r="G194" s="271"/>
      <c r="H194" s="271"/>
      <c r="I194" s="271"/>
    </row>
    <row r="195" spans="2:9" x14ac:dyDescent="0.3">
      <c r="B195" s="474"/>
      <c r="C195" s="213" t="s">
        <v>47</v>
      </c>
      <c r="D195" s="272"/>
      <c r="E195" s="97"/>
      <c r="F195" s="273"/>
      <c r="G195" s="96"/>
      <c r="H195" s="96"/>
      <c r="I195" s="96"/>
    </row>
    <row r="196" spans="2:9" x14ac:dyDescent="0.3">
      <c r="B196" s="475"/>
      <c r="C196" s="220" t="s">
        <v>48</v>
      </c>
      <c r="D196" s="274"/>
      <c r="E196" s="275"/>
      <c r="F196" s="166"/>
      <c r="G196" s="167"/>
      <c r="H196" s="167"/>
      <c r="I196" s="167"/>
    </row>
    <row r="197" spans="2:9" ht="19.5" x14ac:dyDescent="0.3">
      <c r="B197" s="267" t="s">
        <v>178</v>
      </c>
      <c r="C197" s="268" t="s">
        <v>34</v>
      </c>
      <c r="D197" s="269">
        <v>1</v>
      </c>
      <c r="E197" s="399"/>
      <c r="F197" s="132">
        <f>IF(AND(E198&lt;&gt;"",E199&lt;&gt;""),"Nhập sai",IF(AND(F198="",F199=""),0,IF(E199&lt;&gt;"",0,F198)))</f>
        <v>0</v>
      </c>
      <c r="G197" s="271"/>
      <c r="H197" s="271"/>
      <c r="I197" s="271"/>
    </row>
    <row r="198" spans="2:9" ht="93.75" x14ac:dyDescent="0.3">
      <c r="B198" s="474"/>
      <c r="C198" s="214" t="s">
        <v>279</v>
      </c>
      <c r="D198" s="50"/>
      <c r="E198" s="51"/>
      <c r="F198" s="52" t="str">
        <f>IF(E198="","",(E198*1)/1)</f>
        <v/>
      </c>
      <c r="G198" s="53"/>
      <c r="H198" s="53"/>
      <c r="I198" s="53"/>
    </row>
    <row r="199" spans="2:9" ht="38.25" thickBot="1" x14ac:dyDescent="0.35">
      <c r="B199" s="476"/>
      <c r="C199" s="209" t="s">
        <v>35</v>
      </c>
      <c r="D199" s="6"/>
      <c r="E199" s="37"/>
      <c r="F199" s="38" t="str">
        <f>IF(E199&lt;&gt;"",0,"")</f>
        <v/>
      </c>
      <c r="G199" s="39"/>
      <c r="H199" s="39"/>
      <c r="I199" s="39"/>
    </row>
    <row r="200" spans="2:9" ht="38.25" thickBot="1" x14ac:dyDescent="0.35">
      <c r="B200" s="287">
        <v>7</v>
      </c>
      <c r="C200" s="355" t="s">
        <v>179</v>
      </c>
      <c r="D200" s="6">
        <v>5</v>
      </c>
      <c r="E200" s="8"/>
      <c r="F200" s="7">
        <f>IF(OR(F201="Nhập sai",F220="Nhập sai"),"Nhập sai",F201+F220)</f>
        <v>0</v>
      </c>
      <c r="G200" s="5"/>
      <c r="H200" s="5"/>
      <c r="I200" s="5"/>
    </row>
    <row r="201" spans="2:9" s="296" customFormat="1" x14ac:dyDescent="0.3">
      <c r="B201" s="202" t="s">
        <v>310</v>
      </c>
      <c r="C201" s="276" t="s">
        <v>180</v>
      </c>
      <c r="D201" s="122">
        <v>4</v>
      </c>
      <c r="E201" s="125"/>
      <c r="F201" s="123">
        <f>IF(OR(F202="Nhập sai",F209="Nhập sai",F212="Nhập sai",F216="Nhập sai"),"Nhập sai",F202+F209+F212+F216)</f>
        <v>0</v>
      </c>
      <c r="G201" s="121"/>
      <c r="H201" s="121"/>
      <c r="I201" s="121"/>
    </row>
    <row r="202" spans="2:9" ht="78" x14ac:dyDescent="0.3">
      <c r="B202" s="210" t="s">
        <v>181</v>
      </c>
      <c r="C202" s="315" t="s">
        <v>311</v>
      </c>
      <c r="D202" s="60">
        <v>1</v>
      </c>
      <c r="E202" s="322"/>
      <c r="F202" s="317">
        <f>IF(AND(F204&lt;&gt;"",F205&lt;&gt;""),"Nhập sai",F203+F206)</f>
        <v>0</v>
      </c>
      <c r="G202" s="318"/>
      <c r="H202" s="318"/>
      <c r="I202" s="318"/>
    </row>
    <row r="203" spans="2:9" x14ac:dyDescent="0.3">
      <c r="B203" s="282" t="s">
        <v>251</v>
      </c>
      <c r="C203" s="510" t="s">
        <v>312</v>
      </c>
      <c r="D203" s="164">
        <v>0.5</v>
      </c>
      <c r="E203" s="170"/>
      <c r="F203" s="511">
        <f>IF(AND(F204&lt;&gt;"",F205&lt;&gt;""),"Nhập sai",F204+F205)</f>
        <v>0</v>
      </c>
      <c r="G203" s="165"/>
      <c r="H203" s="165"/>
      <c r="I203" s="165"/>
    </row>
    <row r="204" spans="2:9" x14ac:dyDescent="0.3">
      <c r="B204" s="474"/>
      <c r="C204" s="213" t="s">
        <v>182</v>
      </c>
      <c r="D204" s="94"/>
      <c r="E204" s="250"/>
      <c r="F204" s="95"/>
      <c r="G204" s="96"/>
      <c r="H204" s="96"/>
      <c r="I204" s="96"/>
    </row>
    <row r="205" spans="2:9" x14ac:dyDescent="0.3">
      <c r="B205" s="475"/>
      <c r="C205" s="220" t="s">
        <v>72</v>
      </c>
      <c r="D205" s="450"/>
      <c r="E205" s="451"/>
      <c r="F205" s="166"/>
      <c r="G205" s="167"/>
      <c r="H205" s="167"/>
      <c r="I205" s="167"/>
    </row>
    <row r="206" spans="2:9" x14ac:dyDescent="0.3">
      <c r="B206" s="282" t="s">
        <v>252</v>
      </c>
      <c r="C206" s="510" t="s">
        <v>313</v>
      </c>
      <c r="D206" s="164">
        <v>0.5</v>
      </c>
      <c r="E206" s="418"/>
      <c r="F206" s="511">
        <f>IF(AND(E207&lt;&gt;"",E208&lt;&gt;""),"Nhập sai",IF(AND(F207="",F208=""),0,IF(E208&lt;&gt;"",0,F207)))</f>
        <v>0</v>
      </c>
      <c r="G206" s="165"/>
      <c r="H206" s="165"/>
      <c r="I206" s="165"/>
    </row>
    <row r="207" spans="2:9" ht="75" x14ac:dyDescent="0.3">
      <c r="B207" s="474"/>
      <c r="C207" s="214" t="s">
        <v>273</v>
      </c>
      <c r="D207" s="94"/>
      <c r="E207" s="51"/>
      <c r="F207" s="52" t="str">
        <f>IF(E207="","",(E207*0.5)/1)</f>
        <v/>
      </c>
      <c r="G207" s="96"/>
      <c r="H207" s="96"/>
      <c r="I207" s="96"/>
    </row>
    <row r="208" spans="2:9" x14ac:dyDescent="0.3">
      <c r="B208" s="475"/>
      <c r="C208" s="207" t="s">
        <v>19</v>
      </c>
      <c r="D208" s="11"/>
      <c r="E208" s="168"/>
      <c r="F208" s="12" t="str">
        <f>IF(E208&lt;&gt;"",0,"")</f>
        <v/>
      </c>
      <c r="G208" s="14"/>
      <c r="H208" s="14"/>
      <c r="I208" s="14"/>
    </row>
    <row r="209" spans="2:9" ht="39" x14ac:dyDescent="0.3">
      <c r="B209" s="188" t="s">
        <v>183</v>
      </c>
      <c r="C209" s="212" t="s">
        <v>184</v>
      </c>
      <c r="D209" s="17">
        <v>1</v>
      </c>
      <c r="E209" s="19"/>
      <c r="F209" s="18">
        <f>IF(AND(F210&lt;&gt;"",F211&lt;&gt;""),"Nhập sai",F210+F211)</f>
        <v>0</v>
      </c>
      <c r="G209" s="16"/>
      <c r="H209" s="16"/>
      <c r="I209" s="16"/>
    </row>
    <row r="210" spans="2:9" x14ac:dyDescent="0.3">
      <c r="B210" s="474"/>
      <c r="C210" s="207" t="s">
        <v>185</v>
      </c>
      <c r="D210" s="11"/>
      <c r="E210" s="54"/>
      <c r="F210" s="22"/>
      <c r="G210" s="14"/>
      <c r="H210" s="14"/>
      <c r="I210" s="14"/>
    </row>
    <row r="211" spans="2:9" x14ac:dyDescent="0.3">
      <c r="B211" s="475"/>
      <c r="C211" s="312" t="s">
        <v>465</v>
      </c>
      <c r="D211" s="72"/>
      <c r="E211" s="130"/>
      <c r="F211" s="98"/>
      <c r="G211" s="75"/>
      <c r="H211" s="75"/>
      <c r="I211" s="75"/>
    </row>
    <row r="212" spans="2:9" ht="39" x14ac:dyDescent="0.3">
      <c r="B212" s="188" t="s">
        <v>187</v>
      </c>
      <c r="C212" s="212" t="s">
        <v>188</v>
      </c>
      <c r="D212" s="17">
        <v>1</v>
      </c>
      <c r="E212" s="19"/>
      <c r="F212" s="18">
        <f>IF(AND(F213&lt;&gt;"",F214&lt;&gt;""),"Nhập sai",IF(AND(F213&lt;&gt;"",F215&lt;&gt;""),"Nhập sai",IF(AND(F214&lt;&gt;"",F215&lt;&gt;""),"Nhập sai",F213+F214+F215)))</f>
        <v>0</v>
      </c>
      <c r="G212" s="16"/>
      <c r="H212" s="16"/>
      <c r="I212" s="16"/>
    </row>
    <row r="213" spans="2:9" x14ac:dyDescent="0.3">
      <c r="B213" s="474"/>
      <c r="C213" s="207" t="s">
        <v>189</v>
      </c>
      <c r="D213" s="11"/>
      <c r="E213" s="54"/>
      <c r="F213" s="22"/>
      <c r="G213" s="14"/>
      <c r="H213" s="14"/>
      <c r="I213" s="14"/>
    </row>
    <row r="214" spans="2:9" x14ac:dyDescent="0.3">
      <c r="B214" s="487"/>
      <c r="C214" s="297" t="s">
        <v>190</v>
      </c>
      <c r="D214" s="65"/>
      <c r="E214" s="137"/>
      <c r="F214" s="26"/>
      <c r="G214" s="27"/>
      <c r="H214" s="27"/>
      <c r="I214" s="27"/>
    </row>
    <row r="215" spans="2:9" x14ac:dyDescent="0.3">
      <c r="B215" s="475"/>
      <c r="C215" s="220" t="s">
        <v>191</v>
      </c>
      <c r="D215" s="450"/>
      <c r="E215" s="451"/>
      <c r="F215" s="166"/>
      <c r="G215" s="167"/>
      <c r="H215" s="167"/>
      <c r="I215" s="167"/>
    </row>
    <row r="216" spans="2:9" ht="39" x14ac:dyDescent="0.3">
      <c r="B216" s="188" t="s">
        <v>192</v>
      </c>
      <c r="C216" s="212" t="s">
        <v>193</v>
      </c>
      <c r="D216" s="17">
        <v>1</v>
      </c>
      <c r="E216" s="19"/>
      <c r="F216" s="18">
        <f>IF(AND(F217&lt;&gt;"",F218&lt;&gt;""),"Nhập sai",IF(AND(F217&lt;&gt;"",F219&lt;&gt;""),"Nhập sai",IF(AND(F218&lt;&gt;"",F219&lt;&gt;""),"Nhập sai",F217+F218+F219)))</f>
        <v>0</v>
      </c>
      <c r="G216" s="16"/>
      <c r="H216" s="16"/>
      <c r="I216" s="16"/>
    </row>
    <row r="217" spans="2:9" x14ac:dyDescent="0.3">
      <c r="B217" s="474"/>
      <c r="C217" s="207" t="s">
        <v>194</v>
      </c>
      <c r="D217" s="11"/>
      <c r="E217" s="54"/>
      <c r="F217" s="22"/>
      <c r="G217" s="14"/>
      <c r="H217" s="14"/>
      <c r="I217" s="14"/>
    </row>
    <row r="218" spans="2:9" x14ac:dyDescent="0.3">
      <c r="B218" s="487"/>
      <c r="C218" s="297" t="s">
        <v>195</v>
      </c>
      <c r="D218" s="65"/>
      <c r="E218" s="137"/>
      <c r="F218" s="26"/>
      <c r="G218" s="27"/>
      <c r="H218" s="27"/>
      <c r="I218" s="27"/>
    </row>
    <row r="219" spans="2:9" ht="19.5" thickBot="1" x14ac:dyDescent="0.35">
      <c r="B219" s="476"/>
      <c r="C219" s="209" t="s">
        <v>196</v>
      </c>
      <c r="D219" s="6"/>
      <c r="E219" s="8"/>
      <c r="F219" s="42"/>
      <c r="G219" s="39"/>
      <c r="H219" s="39"/>
      <c r="I219" s="39"/>
    </row>
    <row r="220" spans="2:9" s="296" customFormat="1" ht="56.25" x14ac:dyDescent="0.3">
      <c r="B220" s="286" t="s">
        <v>340</v>
      </c>
      <c r="C220" s="292" t="s">
        <v>466</v>
      </c>
      <c r="D220" s="11">
        <v>1</v>
      </c>
      <c r="E220" s="54"/>
      <c r="F220" s="13">
        <f>F221+F222</f>
        <v>0</v>
      </c>
      <c r="G220" s="10"/>
      <c r="H220" s="10"/>
      <c r="I220" s="10"/>
    </row>
    <row r="221" spans="2:9" ht="56.25" x14ac:dyDescent="0.3">
      <c r="B221" s="482"/>
      <c r="C221" s="416" t="s">
        <v>467</v>
      </c>
      <c r="D221" s="145"/>
      <c r="E221" s="147"/>
      <c r="F221" s="146"/>
      <c r="G221" s="144"/>
      <c r="H221" s="144"/>
      <c r="I221" s="144"/>
    </row>
    <row r="222" spans="2:9" ht="75.75" thickBot="1" x14ac:dyDescent="0.35">
      <c r="B222" s="483"/>
      <c r="C222" s="359" t="s">
        <v>468</v>
      </c>
      <c r="D222" s="452"/>
      <c r="E222" s="453"/>
      <c r="F222" s="454"/>
      <c r="G222" s="363"/>
      <c r="H222" s="363"/>
      <c r="I222" s="363"/>
    </row>
    <row r="223" spans="2:9" ht="19.5" thickBot="1" x14ac:dyDescent="0.35">
      <c r="B223" s="515" t="s">
        <v>223</v>
      </c>
      <c r="C223" s="516"/>
      <c r="D223" s="531">
        <f>D5+D57+D94+D104+D138+D171+D200</f>
        <v>60</v>
      </c>
      <c r="E223" s="8"/>
      <c r="F223" s="532">
        <f>IF(OR(F5="Nhập sai",F57="Nhập sai",F94="Nhập sai",F104="Nhập sai",F138="Nhập sai",F171="Nhập sai",F200="Nhập sai"),"Nhập sai",F5+F57+F94+F104+F138+F171+F200)</f>
        <v>0</v>
      </c>
      <c r="G223" s="5"/>
      <c r="H223" s="5"/>
      <c r="I223" s="5"/>
    </row>
    <row r="225" spans="2:9" x14ac:dyDescent="0.3">
      <c r="B225" s="533"/>
      <c r="C225" s="533"/>
      <c r="D225" s="533"/>
      <c r="E225" s="533"/>
      <c r="F225" s="533"/>
      <c r="G225" s="533"/>
      <c r="H225" s="533"/>
      <c r="I225" s="533"/>
    </row>
  </sheetData>
  <sheetProtection password="EFAB" sheet="1" objects="1" scenarios="1"/>
  <mergeCells count="64">
    <mergeCell ref="B16:B17"/>
    <mergeCell ref="B1:C1"/>
    <mergeCell ref="B2:I2"/>
    <mergeCell ref="B3:I3"/>
    <mergeCell ref="B8:B10"/>
    <mergeCell ref="B12:B14"/>
    <mergeCell ref="B59:B60"/>
    <mergeCell ref="B19:B20"/>
    <mergeCell ref="B23:B25"/>
    <mergeCell ref="B27:B28"/>
    <mergeCell ref="B30:B32"/>
    <mergeCell ref="B35:B36"/>
    <mergeCell ref="B38:B39"/>
    <mergeCell ref="B41:B42"/>
    <mergeCell ref="B44:B45"/>
    <mergeCell ref="B48:B49"/>
    <mergeCell ref="B51:B52"/>
    <mergeCell ref="B54:B56"/>
    <mergeCell ref="B102:B103"/>
    <mergeCell ref="B61:B62"/>
    <mergeCell ref="B65:B66"/>
    <mergeCell ref="B68:B69"/>
    <mergeCell ref="B72:B74"/>
    <mergeCell ref="B76:B77"/>
    <mergeCell ref="B79:B80"/>
    <mergeCell ref="B83:B85"/>
    <mergeCell ref="B87:B89"/>
    <mergeCell ref="B91:B93"/>
    <mergeCell ref="B96:B97"/>
    <mergeCell ref="B99:B100"/>
    <mergeCell ref="B147:B149"/>
    <mergeCell ref="B106:B107"/>
    <mergeCell ref="B109:B110"/>
    <mergeCell ref="B111:B112"/>
    <mergeCell ref="B116:B117"/>
    <mergeCell ref="B121:B123"/>
    <mergeCell ref="B125:B126"/>
    <mergeCell ref="B128:B130"/>
    <mergeCell ref="B133:B134"/>
    <mergeCell ref="B136:B137"/>
    <mergeCell ref="B141:B142"/>
    <mergeCell ref="B144:B145"/>
    <mergeCell ref="B191:B192"/>
    <mergeCell ref="B152:B153"/>
    <mergeCell ref="B155:B156"/>
    <mergeCell ref="B159:B160"/>
    <mergeCell ref="B162:B163"/>
    <mergeCell ref="B165:B166"/>
    <mergeCell ref="B168:B170"/>
    <mergeCell ref="B174:B175"/>
    <mergeCell ref="B177:B178"/>
    <mergeCell ref="B181:B182"/>
    <mergeCell ref="B184:B185"/>
    <mergeCell ref="B188:B189"/>
    <mergeCell ref="B217:B219"/>
    <mergeCell ref="B221:B222"/>
    <mergeCell ref="B223:C223"/>
    <mergeCell ref="B225:I225"/>
    <mergeCell ref="B195:B196"/>
    <mergeCell ref="B198:B199"/>
    <mergeCell ref="B204:B205"/>
    <mergeCell ref="B207:B208"/>
    <mergeCell ref="B210:B211"/>
    <mergeCell ref="B213:B215"/>
  </mergeCells>
  <dataValidations count="29">
    <dataValidation type="decimal" allowBlank="1" showInputMessage="1" showErrorMessage="1" sqref="F206">
      <formula1>0</formula1>
      <formula2>0.5</formula2>
    </dataValidation>
    <dataValidation type="decimal" allowBlank="1" showInputMessage="1" showErrorMessage="1" error="Xem lại số điểm tối đa của tiêu chí" sqref="F203">
      <formula1>0</formula1>
      <formula2>0.5</formula2>
    </dataValidation>
    <dataValidation type="decimal" allowBlank="1" showInputMessage="1" showErrorMessage="1" errorTitle="Lỗi" error="Nhập sai phần trăm" sqref="E117">
      <formula1>0</formula1>
      <formula2>0.59</formula2>
    </dataValidation>
    <dataValidation type="decimal" allowBlank="1" showInputMessage="1" showErrorMessage="1" errorTitle="Lỗi" error="Nhập sai phần trăm" sqref="E116">
      <formula1>0.6</formula1>
      <formula2>1</formula2>
    </dataValidation>
    <dataValidation type="whole" allowBlank="1" showInputMessage="1" showErrorMessage="1" error="Vượt quá điểm tối đa" sqref="F22 F29">
      <formula1>0</formula1>
      <formula2>1</formula2>
    </dataValidation>
    <dataValidation type="decimal" operator="equal" allowBlank="1" showInputMessage="1" showErrorMessage="1" errorTitle="Lỗi" error="Nhập sai số điểm" sqref="F122">
      <formula1>0.25</formula1>
    </dataValidation>
    <dataValidation type="whole" allowBlank="1" showInputMessage="1" showErrorMessage="1" sqref="F108">
      <formula1>0</formula1>
      <formula2>1</formula2>
    </dataValidation>
    <dataValidation type="decimal" allowBlank="1" showInputMessage="1" showErrorMessage="1" errorTitle="Lỗi" error="Nhập sai phần trăm" sqref="E87:E88 E96:E97">
      <formula1>0</formula1>
      <formula2>1</formula2>
    </dataValidation>
    <dataValidation type="decimal" allowBlank="1" showInputMessage="1" showErrorMessage="1" errorTitle="lỗi" error="Nhập sai phần trăm" sqref="E126">
      <formula1>0</formula1>
      <formula2>0.69</formula2>
    </dataValidation>
    <dataValidation type="decimal" allowBlank="1" showInputMessage="1" showErrorMessage="1" errorTitle="lỗi" error="Nhập sai phần trăm" sqref="E125">
      <formula1>0.7</formula1>
      <formula2>7</formula2>
    </dataValidation>
    <dataValidation type="decimal" allowBlank="1" showInputMessage="1" showErrorMessage="1" errorTitle="Lỗi" error="Nhập sai phần trăm" sqref="E155 E198 E207 E136 E19">
      <formula1>0.7</formula1>
      <formula2>1</formula2>
    </dataValidation>
    <dataValidation type="decimal" operator="equal" allowBlank="1" showInputMessage="1" showErrorMessage="1" errorTitle="Lỗi" error="Nhập sai số điểm" sqref="F99 F128">
      <formula1>2</formula1>
    </dataValidation>
    <dataValidation type="decimal" allowBlank="1" showInputMessage="1" showErrorMessage="1" errorTitle="Lỗi" error="Nhập sai số điểm" sqref="E52 E77 E80">
      <formula1>0</formula1>
      <formula2>0.69</formula2>
    </dataValidation>
    <dataValidation type="decimal" allowBlank="1" showInputMessage="1" showErrorMessage="1" errorTitle="Lỗi" error="Nhập sai số điểm" sqref="E51 E76 E79">
      <formula1>0.7</formula1>
      <formula2>1</formula2>
    </dataValidation>
    <dataValidation type="decimal" allowBlank="1" showInputMessage="1" showErrorMessage="1" errorTitle="Lỗi" error="Nhập sai phần trăm" sqref="E156 E89 E199 E208 E20">
      <formula1>0</formula1>
      <formula2>0.69</formula2>
    </dataValidation>
    <dataValidation type="decimal" operator="equal" allowBlank="1" showInputMessage="1" showErrorMessage="1" errorTitle="Lỗi" error="Nhập sai số điểm" sqref="F10 F14 F17 F60 F112 F142 F36 F39 F42 F45 F49 F56 F205 F62 F66 F69 F74 F85 F93 E137 F100 F103 F219 F123 F130 F134 F222 F145 F153 F160 F163 F166 F170 F175 F178 F182 F185 F189 F192 F196 F148:F149 F211 F215 F107 F25 F28 F32 F110">
      <formula1>0</formula1>
    </dataValidation>
    <dataValidation type="decimal" operator="equal" allowBlank="1" showInputMessage="1" showErrorMessage="1" errorTitle="Lỗi" error="Nhập sai số điểm" sqref="F9 F16 F55 F73 F84 F92 F204 F214 F218 F31 F120:F121 F148 F144 F141 F12:F13 F24 F109 F111">
      <formula1>0.5</formula1>
    </dataValidation>
    <dataValidation type="decimal" operator="equal" allowBlank="1" showInputMessage="1" showErrorMessage="1" errorTitle="Lỗi" error="Nhập sai số điểm" sqref="F8 F221 F106 F188 F147 F35 F38 F41 F44 F48 F54 F59 F61 F65 F68 F72 F83 F91 F217 F102 F210 F213 F129 F133 F191 F195 F152 F159 F162 F165 F169 F174 F177 F181 F184 F23 F27 F30">
      <formula1>1</formula1>
    </dataValidation>
    <dataValidation type="decimal" operator="equal" allowBlank="1" showInputMessage="1" showErrorMessage="1" errorTitle="Lỗi" error="Nhập sai số điểm" sqref="F168">
      <formula1>1.5</formula1>
    </dataValidation>
    <dataValidation type="decimal" allowBlank="1" showInputMessage="1" showErrorMessage="1" errorTitle="Lỗi" error="Xem lại số điểm tối đa của tiêu chí" sqref="F114">
      <formula1>0</formula1>
      <formula2>2</formula2>
    </dataValidation>
    <dataValidation type="decimal" allowBlank="1" showInputMessage="1" showErrorMessage="1" error="Vượt quá giới hạn phần trăm" sqref="E86 E115 E124 E135 E154 E197">
      <formula1>0</formula1>
      <formula2>100</formula2>
    </dataValidation>
    <dataValidation type="decimal" allowBlank="1" showInputMessage="1" showErrorMessage="1" error="Xem lại số điểm tối đa của tiêu chí" sqref="F71 E75 E78 F82 F90 F119 F127 F132 F146 F167 F212 F216">
      <formula1>0</formula1>
      <formula2>100</formula2>
    </dataValidation>
    <dataValidation type="decimal" allowBlank="1" showInputMessage="1" showErrorMessage="1" error="Xem lại số điểm tối đa của tiêu chí" sqref="F53">
      <formula1>0</formula1>
      <formula2>1</formula2>
    </dataValidation>
    <dataValidation type="decimal" allowBlank="1" showInputMessage="1" showErrorMessage="1" error="Vượt giới hạn phần trăm" sqref="E50">
      <formula1>0</formula1>
      <formula2>100</formula2>
    </dataValidation>
    <dataValidation type="whole" allowBlank="1" showInputMessage="1" showErrorMessage="1" error="Xem lại số điểm tối đa của tiêu chí" sqref="F47 F194 F64 F67 F190 F98 F101 F105 F95 F187 F220 F151 F158 F161 F164 F173 F176 F180 F183 F209 F140 F143 F202">
      <formula1>0</formula1>
      <formula2>1</formula2>
    </dataValidation>
    <dataValidation type="decimal" allowBlank="1" showInputMessage="1" showErrorMessage="1" errorTitle="Cảnh báo" error="Vượt giới hạn phần trăm" sqref="E18">
      <formula1>0</formula1>
      <formula2>100</formula2>
    </dataValidation>
    <dataValidation type="decimal" allowBlank="1" showInputMessage="1" showErrorMessage="1" errorTitle="Cảnh báo" error="Xem lại số điểm tối đa của tiêu chí" sqref="F7 F11">
      <formula1>0</formula1>
      <formula2>1</formula2>
    </dataValidation>
    <dataValidation type="decimal" allowBlank="1" showInputMessage="1" showErrorMessage="1" errorTitle="Cảnh báo" error="Xem lại số điểm tối đa của tiêu chí" sqref="F15">
      <formula1>0</formula1>
      <formula2>0.5</formula2>
    </dataValidation>
    <dataValidation type="whole" allowBlank="1" showInputMessage="1" showErrorMessage="1" errorTitle="Cảnh báo" error="Xem lại số điểm tối đa của tiêu chí" sqref="F43 F34 F37 F40 F26">
      <formula1>0</formula1>
      <formula2>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Phụ lục I</vt:lpstr>
      <vt:lpstr>Phụ lục II</vt:lpstr>
      <vt:lpstr>Phụ lục 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2021-08-14T08:26:40Z</dcterms:modified>
</cp:coreProperties>
</file>